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700/Shared Documents/AKCE/MANAK/Otava-Vrcovice-rekonstrukce jezu/DSP+DPS/DPS/_DPS_Vrcovice_20241113_final/_PDF/Soupis prací k ocenění/"/>
    </mc:Choice>
  </mc:AlternateContent>
  <xr:revisionPtr revIDLastSave="39" documentId="11_C2F610E4511D15BCD266F5597C112F89801EB9ED" xr6:coauthVersionLast="47" xr6:coauthVersionMax="47" xr10:uidLastSave="{B3F562E5-7FA9-4408-AA23-F8BE0AC4B1BD}"/>
  <workbookProtection workbookAlgorithmName="SHA-512" workbookHashValue="tEs2UolOcF97XKf6n658APEiiKAnSSZCMpQkvgApZ5OgsurzasgUt1vI8V+C7Ft20RS7p21fhdj0HlxkJqYYgQ==" workbookSaltValue="O83tb30m5fPp53wb+XbtAA==" workbookSpinCount="100000" lockStructure="1"/>
  <bookViews>
    <workbookView xWindow="-120" yWindow="-120" windowWidth="29040" windowHeight="17520" xr2:uid="{00000000-000D-0000-FFFF-FFFF00000000}"/>
  </bookViews>
  <sheets>
    <sheet name="Rekapitulace stavby" sheetId="1" r:id="rId1"/>
    <sheet name="PS 01 - Lávka pro vodáky" sheetId="2" r:id="rId2"/>
    <sheet name="PS 02.1 - Lávka přes RP d..." sheetId="3" r:id="rId3"/>
    <sheet name="PS 02.2 - Lávka přes RP h..." sheetId="4" r:id="rId4"/>
    <sheet name="SO 01 - Jez" sheetId="5" r:id="rId5"/>
    <sheet name="SO 02 - Rybí přechod" sheetId="6" r:id="rId6"/>
    <sheet name="VON_1 - Vedlejší a ostatn..." sheetId="7" r:id="rId7"/>
    <sheet name="VON_2 - Vedlejší a ostatn..." sheetId="8" r:id="rId8"/>
    <sheet name="DK - Dočasné konstrukce a..." sheetId="9" r:id="rId9"/>
  </sheets>
  <definedNames>
    <definedName name="_xlnm._FilterDatabase" localSheetId="8" hidden="1">'DK - Dočasné konstrukce a...'!$C$116:$K$123</definedName>
    <definedName name="_xlnm._FilterDatabase" localSheetId="1" hidden="1">'PS 01 - Lávka pro vodáky'!$C$117:$K$151</definedName>
    <definedName name="_xlnm._FilterDatabase" localSheetId="2" hidden="1">'PS 02.1 - Lávka přes RP d...'!$C$121:$K$156</definedName>
    <definedName name="_xlnm._FilterDatabase" localSheetId="3" hidden="1">'PS 02.2 - Lávka přes RP h...'!$C$121:$K$148</definedName>
    <definedName name="_xlnm._FilterDatabase" localSheetId="4" hidden="1">'SO 01 - Jez'!$C$125:$K$656</definedName>
    <definedName name="_xlnm._FilterDatabase" localSheetId="5" hidden="1">'SO 02 - Rybí přechod'!$C$123:$K$341</definedName>
    <definedName name="_xlnm._FilterDatabase" localSheetId="6" hidden="1">'VON_1 - Vedlejší a ostatn...'!$C$120:$K$171</definedName>
    <definedName name="_xlnm._FilterDatabase" localSheetId="7" hidden="1">'VON_2 - Vedlejší a ostatn...'!$C$120:$K$165</definedName>
    <definedName name="_xlnm.Print_Titles" localSheetId="8">'DK - Dočasné konstrukce a...'!$116:$116</definedName>
    <definedName name="_xlnm.Print_Titles" localSheetId="1">'PS 01 - Lávka pro vodáky'!$117:$117</definedName>
    <definedName name="_xlnm.Print_Titles" localSheetId="2">'PS 02.1 - Lávka přes RP d...'!$121:$121</definedName>
    <definedName name="_xlnm.Print_Titles" localSheetId="3">'PS 02.2 - Lávka přes RP h...'!$121:$121</definedName>
    <definedName name="_xlnm.Print_Titles" localSheetId="0">'Rekapitulace stavby'!$92:$92</definedName>
    <definedName name="_xlnm.Print_Titles" localSheetId="4">'SO 01 - Jez'!$125:$125</definedName>
    <definedName name="_xlnm.Print_Titles" localSheetId="5">'SO 02 - Rybí přechod'!$123:$123</definedName>
    <definedName name="_xlnm.Print_Titles" localSheetId="6">'VON_1 - Vedlejší a ostatn...'!$120:$120</definedName>
    <definedName name="_xlnm.Print_Titles" localSheetId="7">'VON_2 - Vedlejší a ostatn...'!$120:$120</definedName>
    <definedName name="_xlnm.Print_Area" localSheetId="8">'DK - Dočasné konstrukce a...'!$C$4:$J$76,'DK - Dočasné konstrukce a...'!$C$82:$J$98,'DK - Dočasné konstrukce a...'!$C$104:$K$123</definedName>
    <definedName name="_xlnm.Print_Area" localSheetId="1">'PS 01 - Lávka pro vodáky'!$C$4:$J$76,'PS 01 - Lávka pro vodáky'!$C$82:$J$99,'PS 01 - Lávka pro vodáky'!$C$105:$K$151</definedName>
    <definedName name="_xlnm.Print_Area" localSheetId="2">'PS 02.1 - Lávka přes RP d...'!$C$4:$J$76,'PS 02.1 - Lávka přes RP d...'!$C$82:$J$101,'PS 02.1 - Lávka přes RP d...'!$C$107:$K$156</definedName>
    <definedName name="_xlnm.Print_Area" localSheetId="3">'PS 02.2 - Lávka přes RP h...'!$C$4:$J$76,'PS 02.2 - Lávka přes RP h...'!$C$82:$J$101,'PS 02.2 - Lávka přes RP h...'!$C$107:$K$148</definedName>
    <definedName name="_xlnm.Print_Area" localSheetId="0">'Rekapitulace stavby'!$D$4:$AO$76,'Rekapitulace stavby'!$C$82:$AQ$104</definedName>
    <definedName name="_xlnm.Print_Area" localSheetId="4">'SO 01 - Jez'!$C$4:$J$76,'SO 01 - Jez'!$C$82:$J$107,'SO 01 - Jez'!$C$113:$K$656</definedName>
    <definedName name="_xlnm.Print_Area" localSheetId="5">'SO 02 - Rybí přechod'!$C$4:$J$76,'SO 02 - Rybí přechod'!$C$82:$J$105,'SO 02 - Rybí přechod'!$C$111:$K$341</definedName>
    <definedName name="_xlnm.Print_Area" localSheetId="6">'VON_1 - Vedlejší a ostatn...'!$C$4:$J$76,'VON_1 - Vedlejší a ostatn...'!$C$82:$J$102,'VON_1 - Vedlejší a ostatn...'!$C$108:$K$171</definedName>
    <definedName name="_xlnm.Print_Area" localSheetId="7">'VON_2 - Vedlejší a ostatn...'!$C$4:$J$76,'VON_2 - Vedlejší a ostatn...'!$C$82:$J$102,'VON_2 - Vedlejší a ostatn...'!$C$108:$K$165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9" l="1"/>
  <c r="F114" i="9" s="1"/>
  <c r="J37" i="9"/>
  <c r="J36" i="9"/>
  <c r="AY103" i="1"/>
  <c r="J35" i="9"/>
  <c r="AX103" i="1" s="1"/>
  <c r="BI119" i="9"/>
  <c r="BH119" i="9"/>
  <c r="BG119" i="9"/>
  <c r="BF119" i="9"/>
  <c r="T119" i="9"/>
  <c r="T118" i="9"/>
  <c r="T117" i="9"/>
  <c r="R119" i="9"/>
  <c r="R118" i="9" s="1"/>
  <c r="R117" i="9" s="1"/>
  <c r="P119" i="9"/>
  <c r="P118" i="9" s="1"/>
  <c r="P117" i="9" s="1"/>
  <c r="AU103" i="1" s="1"/>
  <c r="J113" i="9"/>
  <c r="F113" i="9"/>
  <c r="F111" i="9"/>
  <c r="E109" i="9"/>
  <c r="J91" i="9"/>
  <c r="F91" i="9"/>
  <c r="F89" i="9"/>
  <c r="E87" i="9"/>
  <c r="J24" i="9"/>
  <c r="E24" i="9"/>
  <c r="J114" i="9"/>
  <c r="J23" i="9"/>
  <c r="J18" i="9"/>
  <c r="J17" i="9"/>
  <c r="J12" i="9"/>
  <c r="J111" i="9" s="1"/>
  <c r="E7" i="9"/>
  <c r="E107" i="9"/>
  <c r="J37" i="8"/>
  <c r="J36" i="8"/>
  <c r="AY102" i="1"/>
  <c r="J35" i="8"/>
  <c r="AX102" i="1"/>
  <c r="BI164" i="8"/>
  <c r="BH164" i="8"/>
  <c r="BG164" i="8"/>
  <c r="BF164" i="8"/>
  <c r="T164" i="8"/>
  <c r="T163" i="8" s="1"/>
  <c r="R164" i="8"/>
  <c r="R163" i="8" s="1"/>
  <c r="P164" i="8"/>
  <c r="P163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J117" i="8"/>
  <c r="F117" i="8"/>
  <c r="F115" i="8"/>
  <c r="E113" i="8"/>
  <c r="J91" i="8"/>
  <c r="F91" i="8"/>
  <c r="F89" i="8"/>
  <c r="E87" i="8"/>
  <c r="J24" i="8"/>
  <c r="E24" i="8"/>
  <c r="J118" i="8"/>
  <c r="J23" i="8"/>
  <c r="J18" i="8"/>
  <c r="E18" i="8"/>
  <c r="F118" i="8" s="1"/>
  <c r="J17" i="8"/>
  <c r="J12" i="8"/>
  <c r="J115" i="8"/>
  <c r="E7" i="8"/>
  <c r="E111" i="8" s="1"/>
  <c r="J37" i="7"/>
  <c r="J36" i="7"/>
  <c r="AY101" i="1"/>
  <c r="J35" i="7"/>
  <c r="AX101" i="1" s="1"/>
  <c r="BI168" i="7"/>
  <c r="BH168" i="7"/>
  <c r="BG168" i="7"/>
  <c r="BF168" i="7"/>
  <c r="T168" i="7"/>
  <c r="T167" i="7" s="1"/>
  <c r="R168" i="7"/>
  <c r="R167" i="7" s="1"/>
  <c r="P168" i="7"/>
  <c r="P167" i="7"/>
  <c r="BI165" i="7"/>
  <c r="BH165" i="7"/>
  <c r="BG165" i="7"/>
  <c r="BF165" i="7"/>
  <c r="T165" i="7"/>
  <c r="R165" i="7"/>
  <c r="P165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J117" i="7"/>
  <c r="F117" i="7"/>
  <c r="F115" i="7"/>
  <c r="E113" i="7"/>
  <c r="J91" i="7"/>
  <c r="F91" i="7"/>
  <c r="F89" i="7"/>
  <c r="E87" i="7"/>
  <c r="J24" i="7"/>
  <c r="E24" i="7"/>
  <c r="J118" i="7" s="1"/>
  <c r="J23" i="7"/>
  <c r="J18" i="7"/>
  <c r="E18" i="7"/>
  <c r="F118" i="7" s="1"/>
  <c r="J17" i="7"/>
  <c r="J12" i="7"/>
  <c r="J115" i="7"/>
  <c r="E7" i="7"/>
  <c r="E111" i="7" s="1"/>
  <c r="J37" i="6"/>
  <c r="J36" i="6"/>
  <c r="AY100" i="1" s="1"/>
  <c r="J35" i="6"/>
  <c r="AX100" i="1"/>
  <c r="BI339" i="6"/>
  <c r="BH339" i="6"/>
  <c r="BG339" i="6"/>
  <c r="BF339" i="6"/>
  <c r="T339" i="6"/>
  <c r="R339" i="6"/>
  <c r="P339" i="6"/>
  <c r="BI330" i="6"/>
  <c r="BH330" i="6"/>
  <c r="BG330" i="6"/>
  <c r="BF330" i="6"/>
  <c r="T330" i="6"/>
  <c r="R330" i="6"/>
  <c r="P330" i="6"/>
  <c r="BI322" i="6"/>
  <c r="BH322" i="6"/>
  <c r="BG322" i="6"/>
  <c r="BF322" i="6"/>
  <c r="T322" i="6"/>
  <c r="R322" i="6"/>
  <c r="P322" i="6"/>
  <c r="BI316" i="6"/>
  <c r="BH316" i="6"/>
  <c r="BG316" i="6"/>
  <c r="BF316" i="6"/>
  <c r="T316" i="6"/>
  <c r="R316" i="6"/>
  <c r="P316" i="6"/>
  <c r="BI311" i="6"/>
  <c r="BH311" i="6"/>
  <c r="BG311" i="6"/>
  <c r="BF311" i="6"/>
  <c r="T311" i="6"/>
  <c r="T310" i="6" s="1"/>
  <c r="R311" i="6"/>
  <c r="R310" i="6"/>
  <c r="P311" i="6"/>
  <c r="P310" i="6" s="1"/>
  <c r="BI306" i="6"/>
  <c r="BH306" i="6"/>
  <c r="BG306" i="6"/>
  <c r="BF306" i="6"/>
  <c r="T306" i="6"/>
  <c r="R306" i="6"/>
  <c r="P306" i="6"/>
  <c r="BI300" i="6"/>
  <c r="BH300" i="6"/>
  <c r="BG300" i="6"/>
  <c r="BF300" i="6"/>
  <c r="T300" i="6"/>
  <c r="R300" i="6"/>
  <c r="P300" i="6"/>
  <c r="BI290" i="6"/>
  <c r="BH290" i="6"/>
  <c r="BG290" i="6"/>
  <c r="BF290" i="6"/>
  <c r="T290" i="6"/>
  <c r="R290" i="6"/>
  <c r="P290" i="6"/>
  <c r="BI286" i="6"/>
  <c r="BH286" i="6"/>
  <c r="BG286" i="6"/>
  <c r="BF286" i="6"/>
  <c r="T286" i="6"/>
  <c r="R286" i="6"/>
  <c r="P286" i="6"/>
  <c r="BI278" i="6"/>
  <c r="BH278" i="6"/>
  <c r="BG278" i="6"/>
  <c r="BF278" i="6"/>
  <c r="T278" i="6"/>
  <c r="R278" i="6"/>
  <c r="P278" i="6"/>
  <c r="BI271" i="6"/>
  <c r="BH271" i="6"/>
  <c r="BG271" i="6"/>
  <c r="BF271" i="6"/>
  <c r="T271" i="6"/>
  <c r="R271" i="6"/>
  <c r="P271" i="6"/>
  <c r="BI266" i="6"/>
  <c r="BH266" i="6"/>
  <c r="BG266" i="6"/>
  <c r="BF266" i="6"/>
  <c r="T266" i="6"/>
  <c r="R266" i="6"/>
  <c r="P266" i="6"/>
  <c r="BI259" i="6"/>
  <c r="BH259" i="6"/>
  <c r="BG259" i="6"/>
  <c r="BF259" i="6"/>
  <c r="T259" i="6"/>
  <c r="R259" i="6"/>
  <c r="P259" i="6"/>
  <c r="BI246" i="6"/>
  <c r="BH246" i="6"/>
  <c r="BG246" i="6"/>
  <c r="BF246" i="6"/>
  <c r="T246" i="6"/>
  <c r="R246" i="6"/>
  <c r="P246" i="6"/>
  <c r="BI243" i="6"/>
  <c r="BH243" i="6"/>
  <c r="BG243" i="6"/>
  <c r="BF243" i="6"/>
  <c r="T243" i="6"/>
  <c r="R243" i="6"/>
  <c r="P243" i="6"/>
  <c r="BI230" i="6"/>
  <c r="BH230" i="6"/>
  <c r="BG230" i="6"/>
  <c r="BF230" i="6"/>
  <c r="T230" i="6"/>
  <c r="R230" i="6"/>
  <c r="P230" i="6"/>
  <c r="BI217" i="6"/>
  <c r="BH217" i="6"/>
  <c r="BG217" i="6"/>
  <c r="BF217" i="6"/>
  <c r="T217" i="6"/>
  <c r="R217" i="6"/>
  <c r="P217" i="6"/>
  <c r="BI209" i="6"/>
  <c r="BH209" i="6"/>
  <c r="BG209" i="6"/>
  <c r="BF209" i="6"/>
  <c r="T209" i="6"/>
  <c r="R209" i="6"/>
  <c r="P209" i="6"/>
  <c r="BI201" i="6"/>
  <c r="BH201" i="6"/>
  <c r="BG201" i="6"/>
  <c r="BF201" i="6"/>
  <c r="T201" i="6"/>
  <c r="R201" i="6"/>
  <c r="P201" i="6"/>
  <c r="BI191" i="6"/>
  <c r="BH191" i="6"/>
  <c r="BG191" i="6"/>
  <c r="BF191" i="6"/>
  <c r="T191" i="6"/>
  <c r="R191" i="6"/>
  <c r="P191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64" i="6"/>
  <c r="BH164" i="6"/>
  <c r="BG164" i="6"/>
  <c r="BF164" i="6"/>
  <c r="T164" i="6"/>
  <c r="R164" i="6"/>
  <c r="P164" i="6"/>
  <c r="BI158" i="6"/>
  <c r="BH158" i="6"/>
  <c r="BG158" i="6"/>
  <c r="BF158" i="6"/>
  <c r="T158" i="6"/>
  <c r="R158" i="6"/>
  <c r="P158" i="6"/>
  <c r="BI152" i="6"/>
  <c r="BH152" i="6"/>
  <c r="BG152" i="6"/>
  <c r="BF152" i="6"/>
  <c r="T152" i="6"/>
  <c r="R152" i="6"/>
  <c r="P152" i="6"/>
  <c r="BI145" i="6"/>
  <c r="BH145" i="6"/>
  <c r="BG145" i="6"/>
  <c r="BF145" i="6"/>
  <c r="T145" i="6"/>
  <c r="R145" i="6"/>
  <c r="P145" i="6"/>
  <c r="BI136" i="6"/>
  <c r="BH136" i="6"/>
  <c r="BG136" i="6"/>
  <c r="BF136" i="6"/>
  <c r="T136" i="6"/>
  <c r="R136" i="6"/>
  <c r="P136" i="6"/>
  <c r="BI127" i="6"/>
  <c r="BH127" i="6"/>
  <c r="BG127" i="6"/>
  <c r="BF127" i="6"/>
  <c r="T127" i="6"/>
  <c r="R127" i="6"/>
  <c r="P127" i="6"/>
  <c r="J120" i="6"/>
  <c r="F120" i="6"/>
  <c r="F118" i="6"/>
  <c r="E116" i="6"/>
  <c r="J91" i="6"/>
  <c r="F91" i="6"/>
  <c r="F89" i="6"/>
  <c r="E87" i="6"/>
  <c r="J24" i="6"/>
  <c r="E24" i="6"/>
  <c r="J121" i="6"/>
  <c r="J23" i="6"/>
  <c r="J18" i="6"/>
  <c r="E18" i="6"/>
  <c r="F121" i="6" s="1"/>
  <c r="J17" i="6"/>
  <c r="J12" i="6"/>
  <c r="J118" i="6" s="1"/>
  <c r="E7" i="6"/>
  <c r="E85" i="6"/>
  <c r="J37" i="5"/>
  <c r="J36" i="5"/>
  <c r="AY99" i="1"/>
  <c r="J35" i="5"/>
  <c r="AX99" i="1" s="1"/>
  <c r="BI654" i="5"/>
  <c r="BH654" i="5"/>
  <c r="BG654" i="5"/>
  <c r="BF654" i="5"/>
  <c r="T654" i="5"/>
  <c r="R654" i="5"/>
  <c r="P654" i="5"/>
  <c r="BI650" i="5"/>
  <c r="BH650" i="5"/>
  <c r="BG650" i="5"/>
  <c r="BF650" i="5"/>
  <c r="T650" i="5"/>
  <c r="R650" i="5"/>
  <c r="P650" i="5"/>
  <c r="BI646" i="5"/>
  <c r="BH646" i="5"/>
  <c r="BG646" i="5"/>
  <c r="BF646" i="5"/>
  <c r="T646" i="5"/>
  <c r="R646" i="5"/>
  <c r="P646" i="5"/>
  <c r="BI641" i="5"/>
  <c r="BH641" i="5"/>
  <c r="BG641" i="5"/>
  <c r="BF641" i="5"/>
  <c r="T641" i="5"/>
  <c r="R641" i="5"/>
  <c r="P641" i="5"/>
  <c r="BI631" i="5"/>
  <c r="BH631" i="5"/>
  <c r="BG631" i="5"/>
  <c r="BF631" i="5"/>
  <c r="T631" i="5"/>
  <c r="R631" i="5"/>
  <c r="P631" i="5"/>
  <c r="BI624" i="5"/>
  <c r="BH624" i="5"/>
  <c r="BG624" i="5"/>
  <c r="BF624" i="5"/>
  <c r="T624" i="5"/>
  <c r="R624" i="5"/>
  <c r="P624" i="5"/>
  <c r="BI619" i="5"/>
  <c r="BH619" i="5"/>
  <c r="BG619" i="5"/>
  <c r="BF619" i="5"/>
  <c r="T619" i="5"/>
  <c r="R619" i="5"/>
  <c r="P619" i="5"/>
  <c r="BI613" i="5"/>
  <c r="BH613" i="5"/>
  <c r="BG613" i="5"/>
  <c r="BF613" i="5"/>
  <c r="T613" i="5"/>
  <c r="R613" i="5"/>
  <c r="P613" i="5"/>
  <c r="BI605" i="5"/>
  <c r="BH605" i="5"/>
  <c r="BG605" i="5"/>
  <c r="BF605" i="5"/>
  <c r="T605" i="5"/>
  <c r="R605" i="5"/>
  <c r="P605" i="5"/>
  <c r="BI600" i="5"/>
  <c r="BH600" i="5"/>
  <c r="BG600" i="5"/>
  <c r="BF600" i="5"/>
  <c r="T600" i="5"/>
  <c r="R600" i="5"/>
  <c r="P600" i="5"/>
  <c r="BI594" i="5"/>
  <c r="BH594" i="5"/>
  <c r="BG594" i="5"/>
  <c r="BF594" i="5"/>
  <c r="T594" i="5"/>
  <c r="R594" i="5"/>
  <c r="P594" i="5"/>
  <c r="BI586" i="5"/>
  <c r="BH586" i="5"/>
  <c r="BG586" i="5"/>
  <c r="BF586" i="5"/>
  <c r="T586" i="5"/>
  <c r="R586" i="5"/>
  <c r="P586" i="5"/>
  <c r="BI579" i="5"/>
  <c r="BH579" i="5"/>
  <c r="BG579" i="5"/>
  <c r="BF579" i="5"/>
  <c r="T579" i="5"/>
  <c r="R579" i="5"/>
  <c r="P579" i="5"/>
  <c r="BI570" i="5"/>
  <c r="BH570" i="5"/>
  <c r="BG570" i="5"/>
  <c r="BF570" i="5"/>
  <c r="T570" i="5"/>
  <c r="R570" i="5"/>
  <c r="P570" i="5"/>
  <c r="BI564" i="5"/>
  <c r="BH564" i="5"/>
  <c r="BG564" i="5"/>
  <c r="BF564" i="5"/>
  <c r="T564" i="5"/>
  <c r="R564" i="5"/>
  <c r="P564" i="5"/>
  <c r="BI559" i="5"/>
  <c r="BH559" i="5"/>
  <c r="BG559" i="5"/>
  <c r="BF559" i="5"/>
  <c r="T559" i="5"/>
  <c r="R559" i="5"/>
  <c r="P559" i="5"/>
  <c r="BI553" i="5"/>
  <c r="BH553" i="5"/>
  <c r="BG553" i="5"/>
  <c r="BF553" i="5"/>
  <c r="T553" i="5"/>
  <c r="R553" i="5"/>
  <c r="P553" i="5"/>
  <c r="BI547" i="5"/>
  <c r="BH547" i="5"/>
  <c r="BG547" i="5"/>
  <c r="BF547" i="5"/>
  <c r="T547" i="5"/>
  <c r="R547" i="5"/>
  <c r="P547" i="5"/>
  <c r="BI542" i="5"/>
  <c r="BH542" i="5"/>
  <c r="BG542" i="5"/>
  <c r="BF542" i="5"/>
  <c r="T542" i="5"/>
  <c r="R542" i="5"/>
  <c r="P542" i="5"/>
  <c r="BI539" i="5"/>
  <c r="BH539" i="5"/>
  <c r="BG539" i="5"/>
  <c r="BF539" i="5"/>
  <c r="T539" i="5"/>
  <c r="R539" i="5"/>
  <c r="P539" i="5"/>
  <c r="BI529" i="5"/>
  <c r="BH529" i="5"/>
  <c r="BG529" i="5"/>
  <c r="BF529" i="5"/>
  <c r="T529" i="5"/>
  <c r="R529" i="5"/>
  <c r="P529" i="5"/>
  <c r="BI523" i="5"/>
  <c r="BH523" i="5"/>
  <c r="BG523" i="5"/>
  <c r="BF523" i="5"/>
  <c r="T523" i="5"/>
  <c r="R523" i="5"/>
  <c r="P523" i="5"/>
  <c r="BI516" i="5"/>
  <c r="BH516" i="5"/>
  <c r="BG516" i="5"/>
  <c r="BF516" i="5"/>
  <c r="T516" i="5"/>
  <c r="R516" i="5"/>
  <c r="P516" i="5"/>
  <c r="BI501" i="5"/>
  <c r="BH501" i="5"/>
  <c r="BG501" i="5"/>
  <c r="BF501" i="5"/>
  <c r="T501" i="5"/>
  <c r="R501" i="5"/>
  <c r="P501" i="5"/>
  <c r="BI494" i="5"/>
  <c r="BH494" i="5"/>
  <c r="BG494" i="5"/>
  <c r="BF494" i="5"/>
  <c r="T494" i="5"/>
  <c r="R494" i="5"/>
  <c r="P494" i="5"/>
  <c r="BI487" i="5"/>
  <c r="BH487" i="5"/>
  <c r="BG487" i="5"/>
  <c r="BF487" i="5"/>
  <c r="T487" i="5"/>
  <c r="R487" i="5"/>
  <c r="P487" i="5"/>
  <c r="BI472" i="5"/>
  <c r="BH472" i="5"/>
  <c r="BG472" i="5"/>
  <c r="BF472" i="5"/>
  <c r="T472" i="5"/>
  <c r="R472" i="5"/>
  <c r="P472" i="5"/>
  <c r="BI467" i="5"/>
  <c r="BH467" i="5"/>
  <c r="BG467" i="5"/>
  <c r="BF467" i="5"/>
  <c r="T467" i="5"/>
  <c r="R467" i="5"/>
  <c r="P467" i="5"/>
  <c r="BI461" i="5"/>
  <c r="BH461" i="5"/>
  <c r="BG461" i="5"/>
  <c r="BF461" i="5"/>
  <c r="T461" i="5"/>
  <c r="R461" i="5"/>
  <c r="P461" i="5"/>
  <c r="BI455" i="5"/>
  <c r="BH455" i="5"/>
  <c r="BG455" i="5"/>
  <c r="BF455" i="5"/>
  <c r="T455" i="5"/>
  <c r="R455" i="5"/>
  <c r="P455" i="5"/>
  <c r="BI449" i="5"/>
  <c r="BH449" i="5"/>
  <c r="BG449" i="5"/>
  <c r="BF449" i="5"/>
  <c r="T449" i="5"/>
  <c r="R449" i="5"/>
  <c r="P449" i="5"/>
  <c r="BI443" i="5"/>
  <c r="BH443" i="5"/>
  <c r="BG443" i="5"/>
  <c r="BF443" i="5"/>
  <c r="T443" i="5"/>
  <c r="R443" i="5"/>
  <c r="P443" i="5"/>
  <c r="BI435" i="5"/>
  <c r="BH435" i="5"/>
  <c r="BG435" i="5"/>
  <c r="BF435" i="5"/>
  <c r="T435" i="5"/>
  <c r="R435" i="5"/>
  <c r="P435" i="5"/>
  <c r="BI427" i="5"/>
  <c r="BH427" i="5"/>
  <c r="BG427" i="5"/>
  <c r="BF427" i="5"/>
  <c r="T427" i="5"/>
  <c r="R427" i="5"/>
  <c r="P427" i="5"/>
  <c r="BI419" i="5"/>
  <c r="BH419" i="5"/>
  <c r="BG419" i="5"/>
  <c r="BF419" i="5"/>
  <c r="T419" i="5"/>
  <c r="R419" i="5"/>
  <c r="P419" i="5"/>
  <c r="BI410" i="5"/>
  <c r="BH410" i="5"/>
  <c r="BG410" i="5"/>
  <c r="BF410" i="5"/>
  <c r="T410" i="5"/>
  <c r="R410" i="5"/>
  <c r="P410" i="5"/>
  <c r="BI407" i="5"/>
  <c r="BH407" i="5"/>
  <c r="BG407" i="5"/>
  <c r="BF407" i="5"/>
  <c r="T407" i="5"/>
  <c r="R407" i="5"/>
  <c r="P407" i="5"/>
  <c r="BI393" i="5"/>
  <c r="BH393" i="5"/>
  <c r="BG393" i="5"/>
  <c r="BF393" i="5"/>
  <c r="T393" i="5"/>
  <c r="R393" i="5"/>
  <c r="P393" i="5"/>
  <c r="BI375" i="5"/>
  <c r="BH375" i="5"/>
  <c r="BG375" i="5"/>
  <c r="BF375" i="5"/>
  <c r="T375" i="5"/>
  <c r="R375" i="5"/>
  <c r="P375" i="5"/>
  <c r="BI361" i="5"/>
  <c r="BH361" i="5"/>
  <c r="BG361" i="5"/>
  <c r="BF361" i="5"/>
  <c r="T361" i="5"/>
  <c r="R361" i="5"/>
  <c r="P361" i="5"/>
  <c r="BI346" i="5"/>
  <c r="BH346" i="5"/>
  <c r="BG346" i="5"/>
  <c r="BF346" i="5"/>
  <c r="T346" i="5"/>
  <c r="R346" i="5"/>
  <c r="P346" i="5"/>
  <c r="BI339" i="5"/>
  <c r="BH339" i="5"/>
  <c r="BG339" i="5"/>
  <c r="BF339" i="5"/>
  <c r="T339" i="5"/>
  <c r="R339" i="5"/>
  <c r="P339" i="5"/>
  <c r="BI330" i="5"/>
  <c r="BH330" i="5"/>
  <c r="BG330" i="5"/>
  <c r="BF330" i="5"/>
  <c r="T330" i="5"/>
  <c r="T329" i="5" s="1"/>
  <c r="R330" i="5"/>
  <c r="R329" i="5"/>
  <c r="P330" i="5"/>
  <c r="P329" i="5" s="1"/>
  <c r="BI322" i="5"/>
  <c r="BH322" i="5"/>
  <c r="BG322" i="5"/>
  <c r="BF322" i="5"/>
  <c r="T322" i="5"/>
  <c r="R322" i="5"/>
  <c r="P322" i="5"/>
  <c r="BI316" i="5"/>
  <c r="BH316" i="5"/>
  <c r="BG316" i="5"/>
  <c r="BF316" i="5"/>
  <c r="T316" i="5"/>
  <c r="R316" i="5"/>
  <c r="P316" i="5"/>
  <c r="BI308" i="5"/>
  <c r="BH308" i="5"/>
  <c r="BG308" i="5"/>
  <c r="BF308" i="5"/>
  <c r="T308" i="5"/>
  <c r="R308" i="5"/>
  <c r="P308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3" i="5"/>
  <c r="BH283" i="5"/>
  <c r="BG283" i="5"/>
  <c r="BF283" i="5"/>
  <c r="T283" i="5"/>
  <c r="R283" i="5"/>
  <c r="P283" i="5"/>
  <c r="BI276" i="5"/>
  <c r="BH276" i="5"/>
  <c r="BG276" i="5"/>
  <c r="BF276" i="5"/>
  <c r="T276" i="5"/>
  <c r="R276" i="5"/>
  <c r="P276" i="5"/>
  <c r="BI269" i="5"/>
  <c r="BH269" i="5"/>
  <c r="BG269" i="5"/>
  <c r="BF269" i="5"/>
  <c r="T269" i="5"/>
  <c r="R269" i="5"/>
  <c r="P269" i="5"/>
  <c r="BI263" i="5"/>
  <c r="BH263" i="5"/>
  <c r="BG263" i="5"/>
  <c r="BF263" i="5"/>
  <c r="T263" i="5"/>
  <c r="R263" i="5"/>
  <c r="P263" i="5"/>
  <c r="BI257" i="5"/>
  <c r="BH257" i="5"/>
  <c r="BG257" i="5"/>
  <c r="BF257" i="5"/>
  <c r="T257" i="5"/>
  <c r="R257" i="5"/>
  <c r="P257" i="5"/>
  <c r="BI249" i="5"/>
  <c r="BH249" i="5"/>
  <c r="BG249" i="5"/>
  <c r="BF249" i="5"/>
  <c r="T249" i="5"/>
  <c r="R249" i="5"/>
  <c r="P249" i="5"/>
  <c r="BI245" i="5"/>
  <c r="BH245" i="5"/>
  <c r="BG245" i="5"/>
  <c r="BF245" i="5"/>
  <c r="T245" i="5"/>
  <c r="R245" i="5"/>
  <c r="P245" i="5"/>
  <c r="BI235" i="5"/>
  <c r="BH235" i="5"/>
  <c r="BG235" i="5"/>
  <c r="BF235" i="5"/>
  <c r="T235" i="5"/>
  <c r="R235" i="5"/>
  <c r="P235" i="5"/>
  <c r="BI230" i="5"/>
  <c r="BH230" i="5"/>
  <c r="BG230" i="5"/>
  <c r="BF230" i="5"/>
  <c r="T230" i="5"/>
  <c r="R230" i="5"/>
  <c r="P230" i="5"/>
  <c r="BI222" i="5"/>
  <c r="BH222" i="5"/>
  <c r="BG222" i="5"/>
  <c r="BF222" i="5"/>
  <c r="T222" i="5"/>
  <c r="R222" i="5"/>
  <c r="P222" i="5"/>
  <c r="BI214" i="5"/>
  <c r="BH214" i="5"/>
  <c r="BG214" i="5"/>
  <c r="BF214" i="5"/>
  <c r="T214" i="5"/>
  <c r="R214" i="5"/>
  <c r="P214" i="5"/>
  <c r="BI205" i="5"/>
  <c r="BH205" i="5"/>
  <c r="BG205" i="5"/>
  <c r="BF205" i="5"/>
  <c r="T205" i="5"/>
  <c r="R205" i="5"/>
  <c r="P205" i="5"/>
  <c r="BI191" i="5"/>
  <c r="BH191" i="5"/>
  <c r="BG191" i="5"/>
  <c r="BF191" i="5"/>
  <c r="T191" i="5"/>
  <c r="R191" i="5"/>
  <c r="P191" i="5"/>
  <c r="BI185" i="5"/>
  <c r="BH185" i="5"/>
  <c r="BG185" i="5"/>
  <c r="BF185" i="5"/>
  <c r="T185" i="5"/>
  <c r="R185" i="5"/>
  <c r="P185" i="5"/>
  <c r="BI172" i="5"/>
  <c r="BH172" i="5"/>
  <c r="BG172" i="5"/>
  <c r="BF172" i="5"/>
  <c r="T172" i="5"/>
  <c r="R172" i="5"/>
  <c r="P172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49" i="5"/>
  <c r="BH149" i="5"/>
  <c r="BG149" i="5"/>
  <c r="BF149" i="5"/>
  <c r="T149" i="5"/>
  <c r="R149" i="5"/>
  <c r="P149" i="5"/>
  <c r="BI135" i="5"/>
  <c r="BH135" i="5"/>
  <c r="BG135" i="5"/>
  <c r="BF135" i="5"/>
  <c r="T135" i="5"/>
  <c r="R135" i="5"/>
  <c r="P135" i="5"/>
  <c r="BI129" i="5"/>
  <c r="BH129" i="5"/>
  <c r="BG129" i="5"/>
  <c r="BF129" i="5"/>
  <c r="T129" i="5"/>
  <c r="R129" i="5"/>
  <c r="P129" i="5"/>
  <c r="J122" i="5"/>
  <c r="F122" i="5"/>
  <c r="F120" i="5"/>
  <c r="E118" i="5"/>
  <c r="J91" i="5"/>
  <c r="F91" i="5"/>
  <c r="F89" i="5"/>
  <c r="E87" i="5"/>
  <c r="J24" i="5"/>
  <c r="E24" i="5"/>
  <c r="J123" i="5" s="1"/>
  <c r="J23" i="5"/>
  <c r="J18" i="5"/>
  <c r="E18" i="5"/>
  <c r="F123" i="5" s="1"/>
  <c r="J17" i="5"/>
  <c r="J12" i="5"/>
  <c r="J120" i="5"/>
  <c r="E7" i="5"/>
  <c r="E116" i="5" s="1"/>
  <c r="J39" i="4"/>
  <c r="J38" i="4"/>
  <c r="AY98" i="1" s="1"/>
  <c r="J37" i="4"/>
  <c r="AX98" i="1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6" i="4"/>
  <c r="BH136" i="4"/>
  <c r="BG136" i="4"/>
  <c r="BF136" i="4"/>
  <c r="T136" i="4"/>
  <c r="R136" i="4"/>
  <c r="P136" i="4"/>
  <c r="BI131" i="4"/>
  <c r="BH131" i="4"/>
  <c r="BG131" i="4"/>
  <c r="BF131" i="4"/>
  <c r="T131" i="4"/>
  <c r="R131" i="4"/>
  <c r="P131" i="4"/>
  <c r="BI125" i="4"/>
  <c r="BH125" i="4"/>
  <c r="BG125" i="4"/>
  <c r="BF125" i="4"/>
  <c r="T125" i="4"/>
  <c r="R125" i="4"/>
  <c r="P125" i="4"/>
  <c r="J118" i="4"/>
  <c r="F118" i="4"/>
  <c r="F116" i="4"/>
  <c r="E114" i="4"/>
  <c r="J93" i="4"/>
  <c r="F93" i="4"/>
  <c r="F91" i="4"/>
  <c r="E89" i="4"/>
  <c r="J26" i="4"/>
  <c r="E26" i="4"/>
  <c r="J119" i="4" s="1"/>
  <c r="J25" i="4"/>
  <c r="J20" i="4"/>
  <c r="E20" i="4"/>
  <c r="F119" i="4" s="1"/>
  <c r="J19" i="4"/>
  <c r="J14" i="4"/>
  <c r="J116" i="4"/>
  <c r="E7" i="4"/>
  <c r="E110" i="4" s="1"/>
  <c r="J39" i="3"/>
  <c r="J38" i="3"/>
  <c r="AY97" i="1" s="1"/>
  <c r="J37" i="3"/>
  <c r="AX97" i="1"/>
  <c r="BI154" i="3"/>
  <c r="BH154" i="3"/>
  <c r="BG154" i="3"/>
  <c r="BF154" i="3"/>
  <c r="T154" i="3"/>
  <c r="R154" i="3"/>
  <c r="P154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7" i="3"/>
  <c r="BH137" i="3"/>
  <c r="BG137" i="3"/>
  <c r="BF137" i="3"/>
  <c r="T137" i="3"/>
  <c r="R137" i="3"/>
  <c r="P137" i="3"/>
  <c r="BI131" i="3"/>
  <c r="BH131" i="3"/>
  <c r="BG131" i="3"/>
  <c r="BF131" i="3"/>
  <c r="T131" i="3"/>
  <c r="R131" i="3"/>
  <c r="P131" i="3"/>
  <c r="BI125" i="3"/>
  <c r="BH125" i="3"/>
  <c r="BG125" i="3"/>
  <c r="BF125" i="3"/>
  <c r="T125" i="3"/>
  <c r="R125" i="3"/>
  <c r="P125" i="3"/>
  <c r="J118" i="3"/>
  <c r="F118" i="3"/>
  <c r="F116" i="3"/>
  <c r="E114" i="3"/>
  <c r="J93" i="3"/>
  <c r="F93" i="3"/>
  <c r="F91" i="3"/>
  <c r="E89" i="3"/>
  <c r="J26" i="3"/>
  <c r="E26" i="3"/>
  <c r="J119" i="3"/>
  <c r="J25" i="3"/>
  <c r="J20" i="3"/>
  <c r="E20" i="3"/>
  <c r="F94" i="3" s="1"/>
  <c r="J19" i="3"/>
  <c r="J14" i="3"/>
  <c r="J116" i="3"/>
  <c r="E7" i="3"/>
  <c r="E110" i="3" s="1"/>
  <c r="J37" i="2"/>
  <c r="J36" i="2"/>
  <c r="AY95" i="1"/>
  <c r="J35" i="2"/>
  <c r="AX95" i="1" s="1"/>
  <c r="BI149" i="2"/>
  <c r="BH149" i="2"/>
  <c r="BG149" i="2"/>
  <c r="BF149" i="2"/>
  <c r="T149" i="2"/>
  <c r="R149" i="2"/>
  <c r="P149" i="2"/>
  <c r="BI147" i="2"/>
  <c r="BH147" i="2"/>
  <c r="BG147" i="2"/>
  <c r="F35" i="2" s="1"/>
  <c r="BF147" i="2"/>
  <c r="T147" i="2"/>
  <c r="R147" i="2"/>
  <c r="P147" i="2"/>
  <c r="BI139" i="2"/>
  <c r="BH139" i="2"/>
  <c r="BG139" i="2"/>
  <c r="BF139" i="2"/>
  <c r="T139" i="2"/>
  <c r="R139" i="2"/>
  <c r="P139" i="2"/>
  <c r="BI133" i="2"/>
  <c r="F37" i="2" s="1"/>
  <c r="BH133" i="2"/>
  <c r="BG133" i="2"/>
  <c r="BF133" i="2"/>
  <c r="T133" i="2"/>
  <c r="R133" i="2"/>
  <c r="P133" i="2"/>
  <c r="BI127" i="2"/>
  <c r="BH127" i="2"/>
  <c r="BG127" i="2"/>
  <c r="BF127" i="2"/>
  <c r="F34" i="2" s="1"/>
  <c r="T127" i="2"/>
  <c r="R127" i="2"/>
  <c r="P127" i="2"/>
  <c r="BI121" i="2"/>
  <c r="BH121" i="2"/>
  <c r="BG121" i="2"/>
  <c r="BF121" i="2"/>
  <c r="T121" i="2"/>
  <c r="R121" i="2"/>
  <c r="P121" i="2"/>
  <c r="J114" i="2"/>
  <c r="F114" i="2"/>
  <c r="F112" i="2"/>
  <c r="E110" i="2"/>
  <c r="J91" i="2"/>
  <c r="F91" i="2"/>
  <c r="F89" i="2"/>
  <c r="E87" i="2"/>
  <c r="J24" i="2"/>
  <c r="E24" i="2"/>
  <c r="J115" i="2"/>
  <c r="J23" i="2"/>
  <c r="J18" i="2"/>
  <c r="E18" i="2"/>
  <c r="F115" i="2" s="1"/>
  <c r="J17" i="2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BK127" i="2"/>
  <c r="BK139" i="2"/>
  <c r="J139" i="2"/>
  <c r="J127" i="2"/>
  <c r="J121" i="2"/>
  <c r="BK137" i="3"/>
  <c r="J154" i="3"/>
  <c r="BK125" i="3"/>
  <c r="BK146" i="4"/>
  <c r="BK136" i="4"/>
  <c r="J143" i="4"/>
  <c r="BK641" i="5"/>
  <c r="J600" i="5"/>
  <c r="J501" i="5"/>
  <c r="J461" i="5"/>
  <c r="BK407" i="5"/>
  <c r="BK276" i="5"/>
  <c r="J149" i="5"/>
  <c r="BK646" i="5"/>
  <c r="J641" i="5"/>
  <c r="J631" i="5"/>
  <c r="BK613" i="5"/>
  <c r="BK600" i="5"/>
  <c r="J579" i="5"/>
  <c r="J523" i="5"/>
  <c r="J410" i="5"/>
  <c r="BK293" i="5"/>
  <c r="BK283" i="5"/>
  <c r="J166" i="5"/>
  <c r="J487" i="5"/>
  <c r="J443" i="5"/>
  <c r="J427" i="5"/>
  <c r="BK393" i="5"/>
  <c r="J346" i="5"/>
  <c r="J308" i="5"/>
  <c r="BK230" i="5"/>
  <c r="J570" i="5"/>
  <c r="J564" i="5"/>
  <c r="J547" i="5"/>
  <c r="BK516" i="5"/>
  <c r="BK449" i="5"/>
  <c r="BK443" i="5"/>
  <c r="BK375" i="5"/>
  <c r="J322" i="5"/>
  <c r="BK249" i="5"/>
  <c r="J230" i="5"/>
  <c r="BK185" i="5"/>
  <c r="BK129" i="5"/>
  <c r="BK308" i="5"/>
  <c r="BK339" i="6"/>
  <c r="J316" i="6"/>
  <c r="J290" i="6"/>
  <c r="BK266" i="6"/>
  <c r="J230" i="6"/>
  <c r="BK201" i="6"/>
  <c r="J174" i="6"/>
  <c r="J152" i="6"/>
  <c r="J311" i="6"/>
  <c r="BK271" i="6"/>
  <c r="BK217" i="6"/>
  <c r="BK191" i="6"/>
  <c r="BK164" i="6"/>
  <c r="BK127" i="6"/>
  <c r="BK183" i="6"/>
  <c r="BK322" i="6"/>
  <c r="J266" i="6"/>
  <c r="J180" i="6"/>
  <c r="BK151" i="7"/>
  <c r="BK147" i="7"/>
  <c r="J139" i="7"/>
  <c r="BK133" i="7"/>
  <c r="J157" i="8"/>
  <c r="J153" i="8"/>
  <c r="J145" i="8"/>
  <c r="J138" i="8"/>
  <c r="BK133" i="8"/>
  <c r="J124" i="8"/>
  <c r="BK159" i="8"/>
  <c r="J156" i="8"/>
  <c r="J143" i="8"/>
  <c r="BK138" i="8"/>
  <c r="J133" i="8"/>
  <c r="BK125" i="8"/>
  <c r="BK119" i="9"/>
  <c r="F35" i="9"/>
  <c r="BB103" i="1"/>
  <c r="F36" i="9"/>
  <c r="BC103" i="1" s="1"/>
  <c r="J147" i="2"/>
  <c r="BK147" i="2"/>
  <c r="J34" i="2"/>
  <c r="BK131" i="3"/>
  <c r="BK147" i="3"/>
  <c r="J131" i="3"/>
  <c r="J146" i="4"/>
  <c r="J125" i="4"/>
  <c r="J136" i="4"/>
  <c r="BK624" i="5"/>
  <c r="J594" i="5"/>
  <c r="J516" i="5"/>
  <c r="J455" i="5"/>
  <c r="J283" i="5"/>
  <c r="J257" i="5"/>
  <c r="BK654" i="5"/>
  <c r="BK650" i="5"/>
  <c r="BK631" i="5"/>
  <c r="J619" i="5"/>
  <c r="BK605" i="5"/>
  <c r="BK594" i="5"/>
  <c r="BK570" i="5"/>
  <c r="BK529" i="5"/>
  <c r="BK346" i="5"/>
  <c r="BK302" i="5"/>
  <c r="J290" i="5"/>
  <c r="BK172" i="5"/>
  <c r="J494" i="5"/>
  <c r="BK461" i="5"/>
  <c r="J435" i="5"/>
  <c r="BK410" i="5"/>
  <c r="J361" i="5"/>
  <c r="J339" i="5"/>
  <c r="BK263" i="5"/>
  <c r="J222" i="5"/>
  <c r="J172" i="5"/>
  <c r="BK579" i="5"/>
  <c r="J559" i="5"/>
  <c r="BK539" i="5"/>
  <c r="BK501" i="5"/>
  <c r="BK467" i="5"/>
  <c r="BK330" i="5"/>
  <c r="J263" i="5"/>
  <c r="BK245" i="5"/>
  <c r="BK222" i="5"/>
  <c r="J164" i="5"/>
  <c r="BK322" i="5"/>
  <c r="J316" i="5"/>
  <c r="J302" i="5"/>
  <c r="BK330" i="6"/>
  <c r="BK311" i="6"/>
  <c r="J271" i="6"/>
  <c r="J246" i="6"/>
  <c r="J217" i="6"/>
  <c r="BK180" i="6"/>
  <c r="J158" i="6"/>
  <c r="J127" i="6"/>
  <c r="BK290" i="6"/>
  <c r="BK230" i="6"/>
  <c r="J201" i="6"/>
  <c r="BK171" i="6"/>
  <c r="J136" i="6"/>
  <c r="BK286" i="6"/>
  <c r="BK316" i="6"/>
  <c r="BK209" i="6"/>
  <c r="J168" i="7"/>
  <c r="J153" i="7"/>
  <c r="J149" i="7"/>
  <c r="BK141" i="7"/>
  <c r="J136" i="7"/>
  <c r="J161" i="8"/>
  <c r="BK156" i="8"/>
  <c r="J147" i="8"/>
  <c r="BK141" i="8"/>
  <c r="BK136" i="8"/>
  <c r="J131" i="8"/>
  <c r="J164" i="8"/>
  <c r="BK157" i="8"/>
  <c r="BK147" i="8"/>
  <c r="J139" i="8"/>
  <c r="BK131" i="8"/>
  <c r="J34" i="9"/>
  <c r="AW103" i="1" s="1"/>
  <c r="AS96" i="1"/>
  <c r="BK149" i="2"/>
  <c r="BK144" i="3"/>
  <c r="J144" i="3"/>
  <c r="J131" i="4"/>
  <c r="J539" i="5"/>
  <c r="BK361" i="5"/>
  <c r="J613" i="5"/>
  <c r="J542" i="5"/>
  <c r="J185" i="5"/>
  <c r="J467" i="5"/>
  <c r="BK419" i="5"/>
  <c r="J249" i="5"/>
  <c r="BK149" i="5"/>
  <c r="J529" i="5"/>
  <c r="BK427" i="5"/>
  <c r="BK257" i="5"/>
  <c r="BK191" i="5"/>
  <c r="J299" i="5"/>
  <c r="J278" i="6"/>
  <c r="J191" i="6"/>
  <c r="BK136" i="6"/>
  <c r="J243" i="6"/>
  <c r="BK158" i="6"/>
  <c r="J330" i="6"/>
  <c r="BK165" i="7"/>
  <c r="BK130" i="7"/>
  <c r="BK143" i="7"/>
  <c r="J159" i="7"/>
  <c r="J147" i="7"/>
  <c r="J138" i="7"/>
  <c r="BK129" i="7"/>
  <c r="J151" i="8"/>
  <c r="J149" i="8"/>
  <c r="BK130" i="8"/>
  <c r="BK149" i="8"/>
  <c r="J130" i="8"/>
  <c r="F36" i="2"/>
  <c r="J137" i="3"/>
  <c r="BK131" i="4"/>
  <c r="BK542" i="5"/>
  <c r="BK339" i="5"/>
  <c r="J654" i="5"/>
  <c r="BK619" i="5"/>
  <c r="BK564" i="5"/>
  <c r="J393" i="5"/>
  <c r="BK214" i="5"/>
  <c r="J449" i="5"/>
  <c r="BK316" i="5"/>
  <c r="J191" i="5"/>
  <c r="BK135" i="5"/>
  <c r="BK547" i="5"/>
  <c r="BK494" i="5"/>
  <c r="BK435" i="5"/>
  <c r="J276" i="5"/>
  <c r="BK205" i="5"/>
  <c r="J129" i="5"/>
  <c r="BK300" i="6"/>
  <c r="BK243" i="6"/>
  <c r="J164" i="6"/>
  <c r="BK259" i="6"/>
  <c r="J183" i="6"/>
  <c r="J145" i="6"/>
  <c r="BK278" i="6"/>
  <c r="J145" i="7"/>
  <c r="J165" i="7"/>
  <c r="BK156" i="7"/>
  <c r="J131" i="7"/>
  <c r="J156" i="7"/>
  <c r="BK149" i="7"/>
  <c r="BK139" i="7"/>
  <c r="J133" i="7"/>
  <c r="BK127" i="7"/>
  <c r="BK164" i="8"/>
  <c r="BK151" i="8"/>
  <c r="J129" i="8"/>
  <c r="BK145" i="8"/>
  <c r="BK129" i="8"/>
  <c r="J119" i="9"/>
  <c r="J133" i="2"/>
  <c r="BK133" i="2"/>
  <c r="BK125" i="4"/>
  <c r="J472" i="5"/>
  <c r="BK290" i="5"/>
  <c r="J650" i="5"/>
  <c r="J624" i="5"/>
  <c r="BK586" i="5"/>
  <c r="BK472" i="5"/>
  <c r="J205" i="5"/>
  <c r="BK455" i="5"/>
  <c r="J375" i="5"/>
  <c r="J245" i="5"/>
  <c r="BK166" i="5"/>
  <c r="BK553" i="5"/>
  <c r="BK487" i="5"/>
  <c r="BK269" i="5"/>
  <c r="J214" i="5"/>
  <c r="J269" i="5"/>
  <c r="J322" i="6"/>
  <c r="J259" i="6"/>
  <c r="J171" i="6"/>
  <c r="J300" i="6"/>
  <c r="BK174" i="6"/>
  <c r="BK306" i="6"/>
  <c r="J306" i="6"/>
  <c r="BK168" i="7"/>
  <c r="BK138" i="7"/>
  <c r="J161" i="7"/>
  <c r="J141" i="7"/>
  <c r="BK157" i="7"/>
  <c r="J151" i="7"/>
  <c r="J143" i="7"/>
  <c r="BK131" i="7"/>
  <c r="BK125" i="7"/>
  <c r="J127" i="8"/>
  <c r="BK139" i="8"/>
  <c r="BK161" i="8"/>
  <c r="J141" i="8"/>
  <c r="BK124" i="8"/>
  <c r="F37" i="9"/>
  <c r="BD103" i="1" s="1"/>
  <c r="J149" i="2"/>
  <c r="BK121" i="2"/>
  <c r="BK154" i="3"/>
  <c r="J147" i="3"/>
  <c r="J125" i="3"/>
  <c r="BK143" i="4"/>
  <c r="BK559" i="5"/>
  <c r="J293" i="5"/>
  <c r="J646" i="5"/>
  <c r="J605" i="5"/>
  <c r="J553" i="5"/>
  <c r="BK299" i="5"/>
  <c r="BK164" i="5"/>
  <c r="J419" i="5"/>
  <c r="J235" i="5"/>
  <c r="J586" i="5"/>
  <c r="BK523" i="5"/>
  <c r="J407" i="5"/>
  <c r="BK235" i="5"/>
  <c r="J135" i="5"/>
  <c r="J330" i="5"/>
  <c r="J286" i="6"/>
  <c r="J209" i="6"/>
  <c r="BK145" i="6"/>
  <c r="BK246" i="6"/>
  <c r="BK152" i="6"/>
  <c r="J339" i="6"/>
  <c r="BK159" i="7"/>
  <c r="J129" i="7"/>
  <c r="J127" i="7"/>
  <c r="J125" i="7"/>
  <c r="J124" i="7"/>
  <c r="J157" i="7"/>
  <c r="BK161" i="7"/>
  <c r="BK153" i="7"/>
  <c r="BK145" i="7"/>
  <c r="BK136" i="7"/>
  <c r="J130" i="7"/>
  <c r="BK124" i="7"/>
  <c r="J159" i="8"/>
  <c r="BK143" i="8"/>
  <c r="BK127" i="8"/>
  <c r="BK153" i="8"/>
  <c r="J136" i="8"/>
  <c r="J125" i="8"/>
  <c r="BK120" i="2" l="1"/>
  <c r="BK119" i="2" s="1"/>
  <c r="BK124" i="4"/>
  <c r="J124" i="4" s="1"/>
  <c r="J100" i="4" s="1"/>
  <c r="BK128" i="5"/>
  <c r="J128" i="5" s="1"/>
  <c r="J98" i="5" s="1"/>
  <c r="R418" i="5"/>
  <c r="P593" i="5"/>
  <c r="R618" i="5"/>
  <c r="T126" i="6"/>
  <c r="R258" i="6"/>
  <c r="T124" i="3"/>
  <c r="T123" i="3"/>
  <c r="T122" i="3"/>
  <c r="P128" i="5"/>
  <c r="R338" i="5"/>
  <c r="BK538" i="5"/>
  <c r="J538" i="5"/>
  <c r="J102" i="5"/>
  <c r="BK630" i="5"/>
  <c r="BK629" i="5" s="1"/>
  <c r="J629" i="5" s="1"/>
  <c r="J105" i="5" s="1"/>
  <c r="R126" i="6"/>
  <c r="P258" i="6"/>
  <c r="BK315" i="6"/>
  <c r="J315" i="6"/>
  <c r="J104" i="6" s="1"/>
  <c r="R124" i="3"/>
  <c r="R123" i="3"/>
  <c r="R122" i="3"/>
  <c r="P124" i="4"/>
  <c r="P123" i="4" s="1"/>
  <c r="P122" i="4" s="1"/>
  <c r="AU98" i="1" s="1"/>
  <c r="BK418" i="5"/>
  <c r="J418" i="5" s="1"/>
  <c r="J101" i="5" s="1"/>
  <c r="R538" i="5"/>
  <c r="R630" i="5"/>
  <c r="R629" i="5"/>
  <c r="R190" i="6"/>
  <c r="P285" i="6"/>
  <c r="T315" i="6"/>
  <c r="T314" i="6" s="1"/>
  <c r="R123" i="7"/>
  <c r="P120" i="2"/>
  <c r="P119" i="2"/>
  <c r="P118" i="2"/>
  <c r="AU95" i="1"/>
  <c r="P124" i="3"/>
  <c r="P123" i="3" s="1"/>
  <c r="P122" i="3" s="1"/>
  <c r="AU97" i="1" s="1"/>
  <c r="T338" i="5"/>
  <c r="P538" i="5"/>
  <c r="P630" i="5"/>
  <c r="P629" i="5"/>
  <c r="BK190" i="6"/>
  <c r="J190" i="6"/>
  <c r="J99" i="6"/>
  <c r="P135" i="7"/>
  <c r="T123" i="8"/>
  <c r="T155" i="8"/>
  <c r="R120" i="2"/>
  <c r="R119" i="2"/>
  <c r="R118" i="2"/>
  <c r="T124" i="4"/>
  <c r="T123" i="4" s="1"/>
  <c r="T122" i="4" s="1"/>
  <c r="T128" i="5"/>
  <c r="BK338" i="5"/>
  <c r="J338" i="5"/>
  <c r="J100" i="5"/>
  <c r="P418" i="5"/>
  <c r="T538" i="5"/>
  <c r="R593" i="5"/>
  <c r="BK618" i="5"/>
  <c r="J618" i="5"/>
  <c r="J104" i="5"/>
  <c r="T618" i="5"/>
  <c r="BK126" i="6"/>
  <c r="J126" i="6" s="1"/>
  <c r="J98" i="6" s="1"/>
  <c r="P190" i="6"/>
  <c r="BK258" i="6"/>
  <c r="J258" i="6" s="1"/>
  <c r="J100" i="6" s="1"/>
  <c r="BK285" i="6"/>
  <c r="J285" i="6" s="1"/>
  <c r="J101" i="6" s="1"/>
  <c r="R285" i="6"/>
  <c r="P315" i="6"/>
  <c r="P314" i="6"/>
  <c r="BK123" i="7"/>
  <c r="J123" i="7"/>
  <c r="J98" i="7" s="1"/>
  <c r="P123" i="7"/>
  <c r="T123" i="7"/>
  <c r="T135" i="7"/>
  <c r="P155" i="7"/>
  <c r="R155" i="7"/>
  <c r="P123" i="8"/>
  <c r="BK135" i="8"/>
  <c r="J135" i="8" s="1"/>
  <c r="J99" i="8" s="1"/>
  <c r="R135" i="8"/>
  <c r="T120" i="2"/>
  <c r="T119" i="2" s="1"/>
  <c r="T118" i="2" s="1"/>
  <c r="BK124" i="3"/>
  <c r="BK123" i="3"/>
  <c r="J123" i="3"/>
  <c r="J99" i="3" s="1"/>
  <c r="R124" i="4"/>
  <c r="R123" i="4" s="1"/>
  <c r="R122" i="4" s="1"/>
  <c r="R128" i="5"/>
  <c r="R127" i="5" s="1"/>
  <c r="R126" i="5" s="1"/>
  <c r="P338" i="5"/>
  <c r="T418" i="5"/>
  <c r="BK593" i="5"/>
  <c r="J593" i="5"/>
  <c r="J103" i="5"/>
  <c r="T593" i="5"/>
  <c r="P618" i="5"/>
  <c r="T630" i="5"/>
  <c r="T629" i="5"/>
  <c r="P126" i="6"/>
  <c r="P125" i="6" s="1"/>
  <c r="T190" i="6"/>
  <c r="T258" i="6"/>
  <c r="T285" i="6"/>
  <c r="R315" i="6"/>
  <c r="R314" i="6"/>
  <c r="BK135" i="7"/>
  <c r="J135" i="7" s="1"/>
  <c r="J99" i="7" s="1"/>
  <c r="R135" i="7"/>
  <c r="BK155" i="7"/>
  <c r="J155" i="7"/>
  <c r="J100" i="7" s="1"/>
  <c r="T155" i="7"/>
  <c r="BK123" i="8"/>
  <c r="J123" i="8"/>
  <c r="J98" i="8" s="1"/>
  <c r="R123" i="8"/>
  <c r="P135" i="8"/>
  <c r="T135" i="8"/>
  <c r="BK155" i="8"/>
  <c r="J155" i="8" s="1"/>
  <c r="J100" i="8" s="1"/>
  <c r="P155" i="8"/>
  <c r="R155" i="8"/>
  <c r="BK167" i="7"/>
  <c r="J167" i="7" s="1"/>
  <c r="J101" i="7" s="1"/>
  <c r="BK310" i="6"/>
  <c r="J310" i="6"/>
  <c r="J102" i="6"/>
  <c r="BK118" i="9"/>
  <c r="J118" i="9"/>
  <c r="J97" i="9" s="1"/>
  <c r="BK329" i="5"/>
  <c r="J329" i="5"/>
  <c r="J99" i="5" s="1"/>
  <c r="BK163" i="8"/>
  <c r="J163" i="8" s="1"/>
  <c r="J101" i="8" s="1"/>
  <c r="F92" i="9"/>
  <c r="E85" i="9"/>
  <c r="J89" i="9"/>
  <c r="J92" i="9"/>
  <c r="BE119" i="9"/>
  <c r="J33" i="9" s="1"/>
  <c r="AV103" i="1" s="1"/>
  <c r="AT103" i="1" s="1"/>
  <c r="J92" i="8"/>
  <c r="BE130" i="8"/>
  <c r="J89" i="8"/>
  <c r="F92" i="8"/>
  <c r="BE125" i="8"/>
  <c r="BE133" i="8"/>
  <c r="BE139" i="8"/>
  <c r="BE149" i="8"/>
  <c r="BE151" i="8"/>
  <c r="BE156" i="8"/>
  <c r="BE157" i="8"/>
  <c r="BE161" i="8"/>
  <c r="BE164" i="8"/>
  <c r="E85" i="8"/>
  <c r="BE124" i="8"/>
  <c r="BE127" i="8"/>
  <c r="BE131" i="8"/>
  <c r="BE136" i="8"/>
  <c r="BE138" i="8"/>
  <c r="BE141" i="8"/>
  <c r="BE143" i="8"/>
  <c r="BE145" i="8"/>
  <c r="BE147" i="8"/>
  <c r="BE159" i="8"/>
  <c r="BE129" i="8"/>
  <c r="BE153" i="8"/>
  <c r="BK314" i="6"/>
  <c r="J314" i="6" s="1"/>
  <c r="J103" i="6" s="1"/>
  <c r="E85" i="7"/>
  <c r="J89" i="7"/>
  <c r="F92" i="7"/>
  <c r="J92" i="7"/>
  <c r="BE125" i="7"/>
  <c r="BE129" i="7"/>
  <c r="BE131" i="7"/>
  <c r="BE136" i="7"/>
  <c r="BE139" i="7"/>
  <c r="BE145" i="7"/>
  <c r="BE149" i="7"/>
  <c r="BE161" i="7"/>
  <c r="BE168" i="7"/>
  <c r="BE151" i="7"/>
  <c r="BE153" i="7"/>
  <c r="BE159" i="7"/>
  <c r="BE124" i="7"/>
  <c r="BE127" i="7"/>
  <c r="BE130" i="7"/>
  <c r="BE133" i="7"/>
  <c r="BE138" i="7"/>
  <c r="BE141" i="7"/>
  <c r="BE143" i="7"/>
  <c r="BE147" i="7"/>
  <c r="BE156" i="7"/>
  <c r="BE157" i="7"/>
  <c r="BE165" i="7"/>
  <c r="F92" i="6"/>
  <c r="BE158" i="6"/>
  <c r="BE164" i="6"/>
  <c r="BE259" i="6"/>
  <c r="BE300" i="6"/>
  <c r="BE339" i="6"/>
  <c r="J630" i="5"/>
  <c r="J106" i="5" s="1"/>
  <c r="BE127" i="6"/>
  <c r="BE174" i="6"/>
  <c r="BE311" i="6"/>
  <c r="J89" i="6"/>
  <c r="E114" i="6"/>
  <c r="BE152" i="6"/>
  <c r="BE180" i="6"/>
  <c r="BE183" i="6"/>
  <c r="BE191" i="6"/>
  <c r="BE209" i="6"/>
  <c r="BE230" i="6"/>
  <c r="BE290" i="6"/>
  <c r="J92" i="6"/>
  <c r="BE136" i="6"/>
  <c r="BE145" i="6"/>
  <c r="BE171" i="6"/>
  <c r="BE201" i="6"/>
  <c r="BE217" i="6"/>
  <c r="BE243" i="6"/>
  <c r="BE246" i="6"/>
  <c r="BE266" i="6"/>
  <c r="BE271" i="6"/>
  <c r="BE278" i="6"/>
  <c r="BE286" i="6"/>
  <c r="BE306" i="6"/>
  <c r="BE316" i="6"/>
  <c r="BE322" i="6"/>
  <c r="BE330" i="6"/>
  <c r="BE235" i="5"/>
  <c r="BE257" i="5"/>
  <c r="BE283" i="5"/>
  <c r="BE308" i="5"/>
  <c r="BE191" i="5"/>
  <c r="BE214" i="5"/>
  <c r="BE245" i="5"/>
  <c r="BE290" i="5"/>
  <c r="BE299" i="5"/>
  <c r="E85" i="5"/>
  <c r="J92" i="5"/>
  <c r="BE149" i="5"/>
  <c r="BE166" i="5"/>
  <c r="BE185" i="5"/>
  <c r="BE249" i="5"/>
  <c r="BE269" i="5"/>
  <c r="BE302" i="5"/>
  <c r="BE316" i="5"/>
  <c r="BE330" i="5"/>
  <c r="BE346" i="5"/>
  <c r="BE361" i="5"/>
  <c r="BE407" i="5"/>
  <c r="BE410" i="5"/>
  <c r="BE419" i="5"/>
  <c r="BE427" i="5"/>
  <c r="BE461" i="5"/>
  <c r="BE472" i="5"/>
  <c r="BE494" i="5"/>
  <c r="BE523" i="5"/>
  <c r="BE529" i="5"/>
  <c r="BE542" i="5"/>
  <c r="BE564" i="5"/>
  <c r="BE570" i="5"/>
  <c r="BE586" i="5"/>
  <c r="BK123" i="4"/>
  <c r="J123" i="4"/>
  <c r="J99" i="4" s="1"/>
  <c r="F92" i="5"/>
  <c r="BE164" i="5"/>
  <c r="BE172" i="5"/>
  <c r="BE230" i="5"/>
  <c r="BE276" i="5"/>
  <c r="BE322" i="5"/>
  <c r="BE339" i="5"/>
  <c r="BE375" i="5"/>
  <c r="BE455" i="5"/>
  <c r="BE467" i="5"/>
  <c r="BE487" i="5"/>
  <c r="BE501" i="5"/>
  <c r="J89" i="5"/>
  <c r="BE129" i="5"/>
  <c r="BE135" i="5"/>
  <c r="BE263" i="5"/>
  <c r="BE435" i="5"/>
  <c r="BE443" i="5"/>
  <c r="BE449" i="5"/>
  <c r="BE516" i="5"/>
  <c r="BE539" i="5"/>
  <c r="BE547" i="5"/>
  <c r="BE559" i="5"/>
  <c r="BE594" i="5"/>
  <c r="BE600" i="5"/>
  <c r="BE605" i="5"/>
  <c r="BE613" i="5"/>
  <c r="BE619" i="5"/>
  <c r="BE631" i="5"/>
  <c r="BE641" i="5"/>
  <c r="BE646" i="5"/>
  <c r="BE650" i="5"/>
  <c r="BE654" i="5"/>
  <c r="BE205" i="5"/>
  <c r="BE222" i="5"/>
  <c r="BE293" i="5"/>
  <c r="BE393" i="5"/>
  <c r="BE553" i="5"/>
  <c r="BE579" i="5"/>
  <c r="BE624" i="5"/>
  <c r="J124" i="3"/>
  <c r="J100" i="3"/>
  <c r="J91" i="4"/>
  <c r="J94" i="4"/>
  <c r="BE136" i="4"/>
  <c r="BK122" i="3"/>
  <c r="J122" i="3"/>
  <c r="J98" i="3" s="1"/>
  <c r="E85" i="4"/>
  <c r="F94" i="4"/>
  <c r="BE125" i="4"/>
  <c r="BE131" i="4"/>
  <c r="BE143" i="4"/>
  <c r="BE146" i="4"/>
  <c r="J120" i="2"/>
  <c r="J98" i="2"/>
  <c r="J91" i="3"/>
  <c r="J94" i="3"/>
  <c r="F119" i="3"/>
  <c r="BE137" i="3"/>
  <c r="BE144" i="3"/>
  <c r="E85" i="3"/>
  <c r="BE125" i="3"/>
  <c r="BE131" i="3"/>
  <c r="BE147" i="3"/>
  <c r="BE154" i="3"/>
  <c r="BE149" i="2"/>
  <c r="BA95" i="1"/>
  <c r="E85" i="2"/>
  <c r="J89" i="2"/>
  <c r="F92" i="2"/>
  <c r="J92" i="2"/>
  <c r="BE127" i="2"/>
  <c r="BC95" i="1"/>
  <c r="BE139" i="2"/>
  <c r="BE147" i="2"/>
  <c r="AW95" i="1"/>
  <c r="BB95" i="1"/>
  <c r="BE121" i="2"/>
  <c r="BE133" i="2"/>
  <c r="BD95" i="1"/>
  <c r="F37" i="3"/>
  <c r="BB97" i="1" s="1"/>
  <c r="F37" i="4"/>
  <c r="BB98" i="1" s="1"/>
  <c r="J36" i="4"/>
  <c r="AW98" i="1"/>
  <c r="F34" i="5"/>
  <c r="BA99" i="1" s="1"/>
  <c r="F35" i="6"/>
  <c r="BB100" i="1" s="1"/>
  <c r="F35" i="7"/>
  <c r="BB101" i="1" s="1"/>
  <c r="F37" i="7"/>
  <c r="BD101" i="1" s="1"/>
  <c r="F37" i="8"/>
  <c r="BD102" i="1" s="1"/>
  <c r="F34" i="9"/>
  <c r="BA103" i="1" s="1"/>
  <c r="F36" i="3"/>
  <c r="BA97" i="1"/>
  <c r="F36" i="4"/>
  <c r="BA98" i="1"/>
  <c r="F38" i="4"/>
  <c r="BC98" i="1"/>
  <c r="F37" i="5"/>
  <c r="BD99" i="1" s="1"/>
  <c r="F36" i="6"/>
  <c r="BC100" i="1" s="1"/>
  <c r="F36" i="7"/>
  <c r="BC101" i="1"/>
  <c r="J34" i="8"/>
  <c r="AW102" i="1" s="1"/>
  <c r="F36" i="8"/>
  <c r="BC102" i="1" s="1"/>
  <c r="F38" i="3"/>
  <c r="BC97" i="1"/>
  <c r="J34" i="5"/>
  <c r="AW99" i="1" s="1"/>
  <c r="F34" i="6"/>
  <c r="BA100" i="1" s="1"/>
  <c r="F34" i="8"/>
  <c r="BA102" i="1" s="1"/>
  <c r="AS94" i="1"/>
  <c r="F39" i="4"/>
  <c r="BD98" i="1" s="1"/>
  <c r="J34" i="6"/>
  <c r="AW100" i="1" s="1"/>
  <c r="F37" i="6"/>
  <c r="BD100" i="1" s="1"/>
  <c r="F35" i="8"/>
  <c r="BB102" i="1" s="1"/>
  <c r="J36" i="3"/>
  <c r="AW97" i="1"/>
  <c r="F35" i="5"/>
  <c r="BB99" i="1" s="1"/>
  <c r="J34" i="7"/>
  <c r="AW101" i="1" s="1"/>
  <c r="F39" i="3"/>
  <c r="BD97" i="1" s="1"/>
  <c r="F36" i="5"/>
  <c r="BC99" i="1" s="1"/>
  <c r="F34" i="7"/>
  <c r="BA101" i="1"/>
  <c r="BK118" i="2" l="1"/>
  <c r="J118" i="2" s="1"/>
  <c r="J96" i="2" s="1"/>
  <c r="J119" i="2"/>
  <c r="J97" i="2" s="1"/>
  <c r="BK122" i="7"/>
  <c r="J122" i="7" s="1"/>
  <c r="J97" i="7" s="1"/>
  <c r="P124" i="6"/>
  <c r="AU100" i="1" s="1"/>
  <c r="T127" i="5"/>
  <c r="T126" i="5"/>
  <c r="R122" i="7"/>
  <c r="R121" i="7" s="1"/>
  <c r="P127" i="5"/>
  <c r="P126" i="5" s="1"/>
  <c r="AU99" i="1" s="1"/>
  <c r="AU94" i="1" s="1"/>
  <c r="T125" i="6"/>
  <c r="T124" i="6" s="1"/>
  <c r="R122" i="8"/>
  <c r="R121" i="8" s="1"/>
  <c r="P122" i="8"/>
  <c r="P121" i="8"/>
  <c r="AU102" i="1"/>
  <c r="T122" i="7"/>
  <c r="T121" i="7" s="1"/>
  <c r="P122" i="7"/>
  <c r="P121" i="7" s="1"/>
  <c r="AU101" i="1" s="1"/>
  <c r="BK125" i="6"/>
  <c r="J125" i="6" s="1"/>
  <c r="J97" i="6" s="1"/>
  <c r="T122" i="8"/>
  <c r="T121" i="8" s="1"/>
  <c r="R125" i="6"/>
  <c r="R124" i="6"/>
  <c r="BK127" i="5"/>
  <c r="J127" i="5" s="1"/>
  <c r="J97" i="5" s="1"/>
  <c r="BK117" i="9"/>
  <c r="J117" i="9" s="1"/>
  <c r="J96" i="9" s="1"/>
  <c r="BK122" i="8"/>
  <c r="J122" i="8" s="1"/>
  <c r="J97" i="8" s="1"/>
  <c r="BK124" i="6"/>
  <c r="J124" i="6"/>
  <c r="J96" i="6"/>
  <c r="BK122" i="4"/>
  <c r="J122" i="4"/>
  <c r="F33" i="2"/>
  <c r="AZ95" i="1" s="1"/>
  <c r="J35" i="3"/>
  <c r="AV97" i="1" s="1"/>
  <c r="AT97" i="1" s="1"/>
  <c r="BB96" i="1"/>
  <c r="J35" i="4"/>
  <c r="AV98" i="1" s="1"/>
  <c r="AT98" i="1" s="1"/>
  <c r="J33" i="5"/>
  <c r="AV99" i="1" s="1"/>
  <c r="AT99" i="1" s="1"/>
  <c r="J33" i="8"/>
  <c r="AV102" i="1" s="1"/>
  <c r="AT102" i="1" s="1"/>
  <c r="F35" i="3"/>
  <c r="AZ97" i="1" s="1"/>
  <c r="F33" i="6"/>
  <c r="AZ100" i="1"/>
  <c r="AU96" i="1"/>
  <c r="J33" i="2"/>
  <c r="AV95" i="1" s="1"/>
  <c r="AT95" i="1" s="1"/>
  <c r="J30" i="2"/>
  <c r="AG95" i="1" s="1"/>
  <c r="BD96" i="1"/>
  <c r="BC96" i="1"/>
  <c r="BA96" i="1"/>
  <c r="F35" i="4"/>
  <c r="AZ98" i="1"/>
  <c r="J32" i="3"/>
  <c r="AG97" i="1"/>
  <c r="J32" i="4"/>
  <c r="AG98" i="1" s="1"/>
  <c r="F33" i="5"/>
  <c r="AZ99" i="1" s="1"/>
  <c r="J33" i="7"/>
  <c r="AV101" i="1"/>
  <c r="AT101" i="1" s="1"/>
  <c r="F33" i="9"/>
  <c r="AZ103" i="1"/>
  <c r="J33" i="6"/>
  <c r="AV100" i="1" s="1"/>
  <c r="AT100" i="1" s="1"/>
  <c r="F33" i="7"/>
  <c r="AZ101" i="1" s="1"/>
  <c r="F33" i="8"/>
  <c r="AZ102" i="1" s="1"/>
  <c r="BK121" i="7" l="1"/>
  <c r="J121" i="7" s="1"/>
  <c r="J96" i="7" s="1"/>
  <c r="BK126" i="5"/>
  <c r="J126" i="5" s="1"/>
  <c r="J96" i="5" s="1"/>
  <c r="BK121" i="8"/>
  <c r="J121" i="8" s="1"/>
  <c r="J30" i="8" s="1"/>
  <c r="AG102" i="1" s="1"/>
  <c r="AN98" i="1"/>
  <c r="J98" i="4"/>
  <c r="AN97" i="1"/>
  <c r="J41" i="4"/>
  <c r="AN95" i="1"/>
  <c r="J41" i="3"/>
  <c r="J39" i="2"/>
  <c r="BC94" i="1"/>
  <c r="AY94" i="1" s="1"/>
  <c r="BD94" i="1"/>
  <c r="W33" i="1" s="1"/>
  <c r="BB94" i="1"/>
  <c r="W31" i="1" s="1"/>
  <c r="BA94" i="1"/>
  <c r="AW94" i="1" s="1"/>
  <c r="AK30" i="1" s="1"/>
  <c r="J30" i="9"/>
  <c r="AG103" i="1" s="1"/>
  <c r="AW96" i="1"/>
  <c r="AX96" i="1"/>
  <c r="AG96" i="1"/>
  <c r="AZ96" i="1"/>
  <c r="AV96" i="1"/>
  <c r="AY96" i="1"/>
  <c r="J30" i="6"/>
  <c r="AG100" i="1"/>
  <c r="AN100" i="1"/>
  <c r="J30" i="7"/>
  <c r="AG101" i="1"/>
  <c r="AN101" i="1" s="1"/>
  <c r="J39" i="8" l="1"/>
  <c r="J96" i="8"/>
  <c r="J39" i="9"/>
  <c r="J39" i="7"/>
  <c r="J39" i="6"/>
  <c r="AN103" i="1"/>
  <c r="AN102" i="1"/>
  <c r="W32" i="1"/>
  <c r="AX94" i="1"/>
  <c r="J30" i="5"/>
  <c r="AG99" i="1" s="1"/>
  <c r="AN99" i="1" s="1"/>
  <c r="W30" i="1"/>
  <c r="AT96" i="1"/>
  <c r="AN96" i="1"/>
  <c r="AZ94" i="1"/>
  <c r="W29" i="1" s="1"/>
  <c r="J39" i="5" l="1"/>
  <c r="AG94" i="1"/>
  <c r="AK26" i="1" s="1"/>
  <c r="AV94" i="1"/>
  <c r="AK29" i="1" s="1"/>
  <c r="AK35" i="1" l="1"/>
  <c r="AT94" i="1"/>
  <c r="AN94" i="1" s="1"/>
</calcChain>
</file>

<file path=xl/sharedStrings.xml><?xml version="1.0" encoding="utf-8"?>
<sst xmlns="http://schemas.openxmlformats.org/spreadsheetml/2006/main" count="9636" uniqueCount="1067">
  <si>
    <t>Export Komplet</t>
  </si>
  <si>
    <t/>
  </si>
  <si>
    <t>2.0</t>
  </si>
  <si>
    <t>False</t>
  </si>
  <si>
    <t>{31057ce4-df38-413c-9dc8-25f247ac9fc6}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</si>
  <si>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</si>
  <si>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</si>
  <si>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</si>
  <si>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</si>
  <si>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</si>
  <si>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</si>
  <si>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</si>
  <si>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</si>
  <si>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</si>
  <si>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Vrcovice_2024_11_12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</si>
  <si>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</si>
  <si>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</si>
  <si>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Otava ř. km 19,2 Rekonstrukce jezu Vrcovice</t>
  </si>
  <si>
    <t>KSO:</t>
  </si>
  <si>
    <t>CC-CZ:</t>
  </si>
  <si>
    <t>Místo:</t>
  </si>
  <si>
    <t>Vrcovice</t>
  </si>
  <si>
    <t>Datum:</t>
  </si>
  <si>
    <t>12. 11. 2024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</si>
  <si>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</si>
  <si>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</si>
  <si>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</si>
  <si>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</si>
  <si>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</si>
  <si>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</si>
  <si>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</si>
  <si>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</si>
  <si>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</si>
  <si>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26475081</t>
  </si>
  <si>
    <t>Sweco Hydroprojekt 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</si>
  <si>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</si>
  <si>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</si>
  <si>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</si>
  <si>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</si>
  <si>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                                                             CU 2024/II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</si>
  <si>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</si>
  <si>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</si>
  <si>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</si>
  <si>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</si>
  <si>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</si>
  <si>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</si>
  <si>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</si>
  <si>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</si>
  <si>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</si>
  <si>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</si>
  <si>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</si>
  <si>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</si>
  <si>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</si>
  <si>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</si>
  <si>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</si>
  <si>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</si>
  <si>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</si>
  <si>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</si>
  <si>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</si>
  <si>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</si>
  <si>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</si>
  <si>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</si>
  <si>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</si>
  <si>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</si>
  <si>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</si>
  <si>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</si>
  <si>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</si>
  <si>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</si>
  <si>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</si>
  <si>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</si>
  <si>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</si>
  <si>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</si>
  <si>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</si>
  <si>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</si>
  <si>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</si>
  <si>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</si>
  <si>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</si>
  <si>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</si>
  <si>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</si>
  <si>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</si>
  <si>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</si>
  <si>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</si>
  <si>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</si>
  <si>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</si>
  <si>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</si>
  <si>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</si>
  <si>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Lávka pro vodáky</t>
  </si>
  <si>
    <t>PRO</t>
  </si>
  <si>
    <t>1</t>
  </si>
  <si>
    <t>{7239c1e2-9161-48df-af77-76cb1c3dee54}</t>
  </si>
  <si>
    <t>2</t>
  </si>
  <si>
    <t>PS 02</t>
  </si>
  <si>
    <t>Lávky přes RP</t>
  </si>
  <si>
    <t>{4109cb30-968d-499b-91b2-b17856da1dbf}</t>
  </si>
  <si>
    <t>PS 02.1</t>
  </si>
  <si>
    <t>Lávka přes RP dolní</t>
  </si>
  <si>
    <t>Soupis</t>
  </si>
  <si>
    <t>{9bcb9d80-eca2-41e4-80b2-3c9fe7f56981}</t>
  </si>
  <si>
    <t>PS 02.2</t>
  </si>
  <si>
    <t>Lávka přes RP horní</t>
  </si>
  <si>
    <t>{000d4c87-c6b3-4fe3-836f-57a675afa88c}</t>
  </si>
  <si>
    <t>SO 01</t>
  </si>
  <si>
    <t>Jez</t>
  </si>
  <si>
    <t>STA</t>
  </si>
  <si>
    <t>{634271f9-31a4-4806-88e8-4d0b943ee71d}</t>
  </si>
  <si>
    <t>SO 02</t>
  </si>
  <si>
    <t>Rybí přechod</t>
  </si>
  <si>
    <t>{496734a8-53e9-4783-92af-bb8d25ad65f9}</t>
  </si>
  <si>
    <t>VON_1</t>
  </si>
  <si>
    <t>Vedlejší a ostatní náklady - PS 01, SO 01</t>
  </si>
  <si>
    <t>VON</t>
  </si>
  <si>
    <t>{db3605ef-e796-44fb-b6ad-d7e73a2bd7c9}</t>
  </si>
  <si>
    <t>VON_2</t>
  </si>
  <si>
    <t>Vedlejší a ostatní náklady - PS 02, SO 02</t>
  </si>
  <si>
    <t>{8257526a-347a-4c57-833a-da86c86bbabd}</t>
  </si>
  <si>
    <t>DK</t>
  </si>
  <si>
    <t>Dočasné konstrukce a práce</t>
  </si>
  <si>
    <t>OST</t>
  </si>
  <si>
    <t>{4552625c-4e03-4259-b974-d8d834ea88b5}</t>
  </si>
  <si>
    <t>KRYCÍ LIST SOUPISU PRACÍ</t>
  </si>
  <si>
    <t>Objekt:</t>
  </si>
  <si>
    <t>PS 01 - Lávka pro vodáky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</si>
  <si>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</si>
  <si>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</si>
  <si>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</si>
  <si>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</si>
  <si>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</si>
  <si>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</si>
  <si>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</si>
  <si>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</si>
  <si>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</si>
  <si>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</si>
  <si>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</si>
  <si>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</si>
  <si>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</si>
  <si>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</si>
  <si>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</si>
  <si>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</si>
  <si>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</si>
  <si>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</si>
  <si>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</si>
  <si>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</si>
  <si>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</si>
  <si>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</si>
  <si>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</si>
  <si>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767</t>
  </si>
  <si>
    <t>Konstrukce zámečnické</t>
  </si>
  <si>
    <t>K</t>
  </si>
  <si>
    <t>92594232R</t>
  </si>
  <si>
    <t>Nerezová ochranná síť vč. lanka,  h=0,9 m, montáž a dodávka</t>
  </si>
  <si>
    <t>m2</t>
  </si>
  <si>
    <t>R-položka</t>
  </si>
  <si>
    <t>16</t>
  </si>
  <si>
    <t>-2126783673</t>
  </si>
  <si>
    <t>P</t>
  </si>
  <si>
    <t>Poznámka k položce:_x000D_
nerezová ochranná síť  vč. ostatního příslušenství k montáži _x000D_
_x000D_
nerezová výplňová síť tl. 2 mm, MVV80xMH139 mm, (1.4301) se sponkami, vypínacím lankem a konzolami pro ukotvení napínacího lanka (prvky_x000D_
ozn. 17-19) (0,038 t)</t>
  </si>
  <si>
    <t>VV</t>
  </si>
  <si>
    <t>příloha D.2.1</t>
  </si>
  <si>
    <t>4,5"m2"*2</t>
  </si>
  <si>
    <t>Součet</t>
  </si>
  <si>
    <t>4</t>
  </si>
  <si>
    <t>767_9</t>
  </si>
  <si>
    <t>Ocelová konstrukce svařovaná, mat. S235, žárové zinkování, montáž a dodávka</t>
  </si>
  <si>
    <t>kpl</t>
  </si>
  <si>
    <t>-727069668</t>
  </si>
  <si>
    <t>Poznámka k položce:_x000D_
Ocelová konstrukce svařovaná, mat. S235, žárové zinkování, montáž a dodávka - 730 kg</t>
  </si>
  <si>
    <t>1"kpl"</t>
  </si>
  <si>
    <t>3</t>
  </si>
  <si>
    <t>767_10</t>
  </si>
  <si>
    <t>Spojovací materiál, pozink</t>
  </si>
  <si>
    <t>kg</t>
  </si>
  <si>
    <t>-207964439</t>
  </si>
  <si>
    <t>Poznámka k položce:_x000D_
Položka zahrnuje: _x000D_
_x000D_
- spojovací materiál, A2-70, montáž a dodávka_x000D_
- přesun hmot_x000D_
- veškeré práce a materiály, které souvisí s provedením prací_x000D_
_x000D_
Typ kontraktu: měrný</t>
  </si>
  <si>
    <t>5"kg"</t>
  </si>
  <si>
    <t>767591011</t>
  </si>
  <si>
    <t>Montáž podlah nebo podest z kompozitních pochůzných skládaných roštů o hm do 15 kg/m2</t>
  </si>
  <si>
    <t>CS ÚRS 2024 02</t>
  </si>
  <si>
    <t>983296678</t>
  </si>
  <si>
    <t>PP</t>
  </si>
  <si>
    <t>Montáž výrobků z kompozitů podlah nebo podest z pochůzných skládaných roštů hmotnosti do 15 kg/m2</t>
  </si>
  <si>
    <t>Online PSC</t>
  </si>
  <si>
    <t>https://podminky.urs.cz/item/CS_URS_2024_02/767591011</t>
  </si>
  <si>
    <t>rošt kompozit  40x10/25</t>
  </si>
  <si>
    <t>13,57"m2"</t>
  </si>
  <si>
    <t>5</t>
  </si>
  <si>
    <t>M</t>
  </si>
  <si>
    <t>63126011R</t>
  </si>
  <si>
    <t>rošt kompozitní pochůzný skládaný prefapor 40x10 mm  (I propfil výška 25 mm)</t>
  </si>
  <si>
    <t>32</t>
  </si>
  <si>
    <t>-1027206042</t>
  </si>
  <si>
    <t>13,57*1,12 'Přepočtené koeficientem množství</t>
  </si>
  <si>
    <t>6</t>
  </si>
  <si>
    <t>998767101</t>
  </si>
  <si>
    <t>Přesun hmot tonážní pro zámečnické konstrukce v objektech v do 6 m</t>
  </si>
  <si>
    <t>t</t>
  </si>
  <si>
    <t>-1029661692</t>
  </si>
  <si>
    <t>Přesun hmot pro zámečnické konstrukce  stanovený z hmotnosti přesunovaného materiálu vodorovná dopravní vzdálenost do 50 m v objektech výšky do 6 m</t>
  </si>
  <si>
    <t>https://podminky.urs.cz/item/CS_URS_2024_02/998767101</t>
  </si>
  <si>
    <t>PS 02 - Lávky přes RP</t>
  </si>
  <si>
    <t>Soupis:</t>
  </si>
  <si>
    <t>PS 02.1 - Lávka přes RP dolní</t>
  </si>
  <si>
    <t>-758178920</t>
  </si>
  <si>
    <t>příloha D.2.2.1</t>
  </si>
  <si>
    <t>Lávka pro RP dolní</t>
  </si>
  <si>
    <t>767_91</t>
  </si>
  <si>
    <t>697868464</t>
  </si>
  <si>
    <t>Poznámka k položce:_x000D_
Ocelová konstrukce svařovaná, mat. S235, žárové zinkování, montáž a dodávka - 510 kg</t>
  </si>
  <si>
    <t>767591002</t>
  </si>
  <si>
    <t>Montáž podlah nebo podest z kompozitních pochůzných litých roštů o hm přes 15 do 30 kg/m2</t>
  </si>
  <si>
    <t>1613186061</t>
  </si>
  <si>
    <t>Montáž výrobků z kompozitů podlah nebo podest z pochůzných litých roštů hmotnosti přes 15 do 30 kg/m2</t>
  </si>
  <si>
    <t>https://podminky.urs.cz/item/CS_URS_2024_02/767591002</t>
  </si>
  <si>
    <t>6,46"m2"</t>
  </si>
  <si>
    <t>6312600R</t>
  </si>
  <si>
    <t>rošt kompozitní pochůzný litý 30x30/38mm</t>
  </si>
  <si>
    <t>-636497781</t>
  </si>
  <si>
    <t>rošt kompozitní pochůzný litý 30x30/30mm A15</t>
  </si>
  <si>
    <t>6,46*1,13 'Přepočtené koeficientem množství</t>
  </si>
  <si>
    <t>767591021</t>
  </si>
  <si>
    <t>Příplatek k montáži podlahového kompozitního roštu za zkrácení a úpravu</t>
  </si>
  <si>
    <t>m</t>
  </si>
  <si>
    <t>844957366</t>
  </si>
  <si>
    <t>Montáž výrobků z kompozitů podlah nebo podest Příplatek k cenám za zkrácení a úpravu roštu</t>
  </si>
  <si>
    <t>https://podminky.urs.cz/item/CS_URS_2024_02/767591021</t>
  </si>
  <si>
    <t>8,83"m"</t>
  </si>
  <si>
    <t>213204423</t>
  </si>
  <si>
    <t>PS 02.2 - Lávka přes RP horní</t>
  </si>
  <si>
    <t>244232220</t>
  </si>
  <si>
    <t>příloha D.2.2.2</t>
  </si>
  <si>
    <t>Lávka pro RP horní</t>
  </si>
  <si>
    <t>3"kg"</t>
  </si>
  <si>
    <t>767_92</t>
  </si>
  <si>
    <t>Ocelová konstrukce svařovaná, mat. S235, žárové zinkování, montáž avrty do ŽB konstrukce  dodávka</t>
  </si>
  <si>
    <t>-353665149</t>
  </si>
  <si>
    <t>142884861</t>
  </si>
  <si>
    <t>1245964335</t>
  </si>
  <si>
    <t>1228151015</t>
  </si>
  <si>
    <t>SO 01 - Jez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</si>
  <si>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</si>
  <si>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</si>
  <si>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</si>
  <si>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</si>
  <si>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</si>
  <si>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</si>
  <si>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</si>
  <si>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</si>
  <si>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</si>
  <si>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</si>
  <si>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</si>
  <si>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111251103</t>
  </si>
  <si>
    <t>Odstranění křovin a stromů průměru kmene do 100 mm i s kořeny sklonu terénu do 1:5 z celkové plochy přes 500 m2 strojně</t>
  </si>
  <si>
    <t>-1269839650</t>
  </si>
  <si>
    <t>Odstranění křovin a stromů s odstraněním kořenů strojně průměru kmene do 100 mm v rovině nebo ve svahu sklonu terénu do 1:5, při celkové ploše přes 500 m2</t>
  </si>
  <si>
    <t>https://podminky.urs.cz/item/CS_URS_2024_02/111251103</t>
  </si>
  <si>
    <t>příloha C.2</t>
  </si>
  <si>
    <t>427"m2"</t>
  </si>
  <si>
    <t>112101101</t>
  </si>
  <si>
    <t>Odstranění stromů listnatých průměru kmene přes 100 do 300 mm</t>
  </si>
  <si>
    <t>kus</t>
  </si>
  <si>
    <t>1934646373</t>
  </si>
  <si>
    <t>Odstranění stromů s odřezáním kmene a s odvětvením listnatých, průměru kmene přes 100 do 300 mm</t>
  </si>
  <si>
    <t>https://podminky.urs.cz/item/CS_URS_2024_02/112101101</t>
  </si>
  <si>
    <t xml:space="preserve">2"ks"    "strom č. 1, vrba křehká, vícekmen  D 245mm, 350mm, 357mm, 146mm  </t>
  </si>
  <si>
    <t xml:space="preserve">2"ks"    "strom č. 4, vrba křehká, vícekmen  D 318mm, 239mm, 280mm, 306mm  </t>
  </si>
  <si>
    <t xml:space="preserve">5"ks"    "strom č. 5, jilm vaz, vícekmen  D 274mm, 185mm, 191mm, 182mm, 277mm  </t>
  </si>
  <si>
    <t>1"ks"    "strom č. 6, vrba kroucená, D 274mm</t>
  </si>
  <si>
    <t xml:space="preserve">6"ks"    "strom č. 7, vrba křehká, vícekmen  D 280mm, 283mm, 322mm, 182mm, 191mm, 229mm, 172mm </t>
  </si>
  <si>
    <t xml:space="preserve">2"ks"    "strom č. 8, vrba křehká, vícekmen  D 465mm, 242mm, 303mm, 236mm  </t>
  </si>
  <si>
    <t>1"ks"    "strom č. 10, vrba křehká, vícekmen  D 277mm, 318mm</t>
  </si>
  <si>
    <t>1"ks"    "strom č. 11, vrba kroucená, vícekmen  D 331mm, 255mm</t>
  </si>
  <si>
    <t>1"ks"    "strom č. 13, dub letní, D 264mm</t>
  </si>
  <si>
    <t>112101102</t>
  </si>
  <si>
    <t>Odstranění stromů listnatých průměru kmene přes 300 do 500 mm</t>
  </si>
  <si>
    <t>-610533304</t>
  </si>
  <si>
    <t>Odstranění stromů s odřezáním kmene a s odvětvením listnatých, průměru kmene přes 300 do 500 mm</t>
  </si>
  <si>
    <t>https://podminky.urs.cz/item/CS_URS_2024_02/112101102</t>
  </si>
  <si>
    <t>2"ks"    "strom č. 2, vrba křehká, vícekmen  D 417mm, 344mm</t>
  </si>
  <si>
    <t>1"ks"    "strom č. 3, vrba křehká, D 398mm</t>
  </si>
  <si>
    <t xml:space="preserve">1"ks"    "strom č. 7, vrba křehká, vícekmen  D 280mm, 283mm, 322mm, 182mm, 191mm, 229mm, 172mm </t>
  </si>
  <si>
    <t>1"ks"    "strom č. 9, třešeň ptačí, D 414mm</t>
  </si>
  <si>
    <t>1"ks"    "strom č. 12, vrba kroucená, D 430mm</t>
  </si>
  <si>
    <t>11215522R</t>
  </si>
  <si>
    <t>Štěpkování větví stromů a keřového porostu s naložením a dovozem vč. likvidace zákonným způsobem</t>
  </si>
  <si>
    <t>-2058465776</t>
  </si>
  <si>
    <t>Poznámka k položce:_x000D_
13 ks stromů (vícekmeny)_x000D_
427 m2 - křoviny</t>
  </si>
  <si>
    <t>112251101</t>
  </si>
  <si>
    <t>Odstranění pařezů průměru přes 100 do 300 mm</t>
  </si>
  <si>
    <t>-907607851</t>
  </si>
  <si>
    <t>Odstranění pařezů strojně s jejich vykopáním nebo vytrháním průměru přes 100 do 300 mm</t>
  </si>
  <si>
    <t>https://podminky.urs.cz/item/CS_URS_2024_02/112251101</t>
  </si>
  <si>
    <t>112251102</t>
  </si>
  <si>
    <t>Odstranění pařezů průměru přes 300 do 500 mm</t>
  </si>
  <si>
    <t>-2126503998</t>
  </si>
  <si>
    <t>Odstranění pařezů strojně s jejich vykopáním nebo vytrháním průměru přes 300 do 500 mm</t>
  </si>
  <si>
    <t>https://podminky.urs.cz/item/CS_URS_2024_02/112251102</t>
  </si>
  <si>
    <t>1"ks"    "strom č. 1, vrba křehká, vícekmen, náhradní průměr D 434mm</t>
  </si>
  <si>
    <t>1"ks"    "strom č. 4, vrba křehká, vícekmen, náhradní průměr D 420mm</t>
  </si>
  <si>
    <t>1"ks"    "strom č. 5, jilm vaz, vícekmen, náhradní průměr D 346mm</t>
  </si>
  <si>
    <t>1"ks"    "strom č. 7, vrba křehká, vícekmen, náhradní průměr D 392mm</t>
  </si>
  <si>
    <t>1"ks"    "strom č. 10, vrba křehká, vícekmen, náhradní průměr D 422mm</t>
  </si>
  <si>
    <t>1"ks"    "strom č. 11, vrba kroucená, vícekmen, náhradní průměr D 418mm</t>
  </si>
  <si>
    <t>7</t>
  </si>
  <si>
    <t>112251103</t>
  </si>
  <si>
    <t>Odstranění pařezů průměru přes 500 do 700 mm</t>
  </si>
  <si>
    <t>-1272195398</t>
  </si>
  <si>
    <t>Odstranění pařezů strojně s jejich vykopáním nebo vytrháním průměru přes 500 do 700 mm</t>
  </si>
  <si>
    <t>https://podminky.urs.cz/item/CS_URS_2024_02/112251103</t>
  </si>
  <si>
    <t>1"ks"    "strom č. 2, vrba křehká, vícekmen, náhradní průměr D 541mm</t>
  </si>
  <si>
    <t>1"ks"    "strom č. 8, vrba křehká, vícekmen, náhradní průměr D 533mm</t>
  </si>
  <si>
    <t>8</t>
  </si>
  <si>
    <t>124253101</t>
  </si>
  <si>
    <t>Vykopávky pro koryta vodotečí v hornině třídy těžitelnosti I skupiny 3 objem do 1000 m3 strojně</t>
  </si>
  <si>
    <t>m3</t>
  </si>
  <si>
    <t>497953759</t>
  </si>
  <si>
    <t>Vykopávky pro koryta vodotečí strojně v hornině třídy těžitelnosti I skupiny 3 přes 100 do 1 000 m3</t>
  </si>
  <si>
    <t>https://podminky.urs.cz/item/CS_URS_2024_02/124253101</t>
  </si>
  <si>
    <t>příloha D.1.2.b.1.4.1</t>
  </si>
  <si>
    <t>lokalita ÚPRAVA LEVOBŘEŽNÍHO ZAVÁZÁNÍ</t>
  </si>
  <si>
    <t>Odtěžení levobřežního zavázaní</t>
  </si>
  <si>
    <t>81,4"m3"</t>
  </si>
  <si>
    <t>příloha D.1.2.b.1.6</t>
  </si>
  <si>
    <t>lokalita SJEZDY</t>
  </si>
  <si>
    <t>18,9"m3"</t>
  </si>
  <si>
    <t>příloha D.1.2.b.1.7</t>
  </si>
  <si>
    <t>lokalita ODTĚŽENÍ NÁNOSŮ</t>
  </si>
  <si>
    <t>109,5</t>
  </si>
  <si>
    <t>9</t>
  </si>
  <si>
    <t>153111114</t>
  </si>
  <si>
    <t>Příčné řezání ocelových zaberaněných štětovnic z terénu</t>
  </si>
  <si>
    <t>-1584517465</t>
  </si>
  <si>
    <t>Úprava ocelových štětovnic pro štětové stěny  řezání z terénu, štětovnic zaberaněných příčné</t>
  </si>
  <si>
    <t>https://podminky.urs.cz/item/CS_URS_2024_02/153111114</t>
  </si>
  <si>
    <t>Poznámka k položce:_x000D_
* Vyhrazená změna závazku</t>
  </si>
  <si>
    <t>příloha D.1.2.b.1.3.2</t>
  </si>
  <si>
    <t>lokalita OPRAVA JEZOVÉHO TĚLESA</t>
  </si>
  <si>
    <t>odříznutí stávající štětovnicové stěny, odvoz do šrotu</t>
  </si>
  <si>
    <t>46"ks"</t>
  </si>
  <si>
    <t>10</t>
  </si>
  <si>
    <t>153112111</t>
  </si>
  <si>
    <t>Nastražení ocelových štětovnic dl do 10 m ve standardních podmínkách z terénu</t>
  </si>
  <si>
    <t>-790811037</t>
  </si>
  <si>
    <t>Zřízení beraněných stěn z ocelových štětovnic  z terénu nastražení štětovnic ve standardních podmínkách, délky do 10 m</t>
  </si>
  <si>
    <t>https://podminky.urs.cz/item/CS_URS_2024_02/153112111</t>
  </si>
  <si>
    <t>přílohy D.1.2.b.1.3.2, D.1.2.b.1.4.1</t>
  </si>
  <si>
    <t>lokalita ÚPRAVA PODJEZÍ</t>
  </si>
  <si>
    <t>Štětovnicová stěna ze štětovnic VL 604</t>
  </si>
  <si>
    <t>(0,55*141,5+0,35*129,2)+439,15</t>
  </si>
  <si>
    <t>11</t>
  </si>
  <si>
    <t>153112121</t>
  </si>
  <si>
    <t>Zaberanění ocelových štětovnic na dl do 4 m ve standardních podmínkách z terénu</t>
  </si>
  <si>
    <t>1650258382</t>
  </si>
  <si>
    <t>Zřízení beraněných stěn z ocelových štětovnic  z terénu zaberanění štětovnic ve standardních podmínkách, délky do 4 m</t>
  </si>
  <si>
    <t>https://podminky.urs.cz/item/CS_URS_2024_02/153112121</t>
  </si>
  <si>
    <t>439,2"m2"</t>
  </si>
  <si>
    <t>1592031R</t>
  </si>
  <si>
    <t>štětovnice VL604</t>
  </si>
  <si>
    <t>9263473</t>
  </si>
  <si>
    <t>562,195"m2"*123,5 "kg/m2"/1000</t>
  </si>
  <si>
    <t>13</t>
  </si>
  <si>
    <t>153113111</t>
  </si>
  <si>
    <t>Vytažení ocelových štětovnic dl do 12 m zaberaněných do hl 4 m z terénu ve standardnich podmínkách</t>
  </si>
  <si>
    <t>1364122227</t>
  </si>
  <si>
    <t>Vytažení stěn z ocelových štětovnic zaberaněných  z terénu délky do 12 m ve standardních podmínkách, zaberaněných na hloubku do 4 m</t>
  </si>
  <si>
    <t>https://podminky.urs.cz/item/CS_URS_2024_02/153113111</t>
  </si>
  <si>
    <t>Vytažení stávajících štětovnicových stěn (návodní i povodní)</t>
  </si>
  <si>
    <t>90% štětovnic bude vytaženo</t>
  </si>
  <si>
    <t>(56,3+8,5+65,7+72,8+6,4+65,3)*2,5*0,9</t>
  </si>
  <si>
    <t>14</t>
  </si>
  <si>
    <t>16220142R</t>
  </si>
  <si>
    <t>Vodorovné přemístění dřevní hmoty na skládku vč. uložení (poplatku) dle platné legislativy</t>
  </si>
  <si>
    <t>966211908</t>
  </si>
  <si>
    <t>Poznámka k položce:_x000D_
13 stromů, kmeny a pařezy</t>
  </si>
  <si>
    <t>nevyužitelná dřevní hmota</t>
  </si>
  <si>
    <t>15</t>
  </si>
  <si>
    <t>162351103</t>
  </si>
  <si>
    <t>Vodorovné přemístění přes 50 do 500 m výkopku/sypaniny z horniny třídy těžitelnosti I skupiny 1 až 3</t>
  </si>
  <si>
    <t>2142823178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</si>
  <si>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</si>
  <si>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</si>
  <si>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vod. přem. na mezideponii, zemina vhodná do zásypu</t>
  </si>
  <si>
    <t>18,9"m3"  "výkop, sjezdy</t>
  </si>
  <si>
    <t>vod. přem. z mezideponie, zemina vhodná do zásypu (169,1m3 se využije z přebytku z SO 02)</t>
  </si>
  <si>
    <t>188"m3"   "násyp pro sjezd</t>
  </si>
  <si>
    <t>16275111R</t>
  </si>
  <si>
    <t>Likvidace výkopku na skládku odpovídajícím zákonným způsobem vč. naložení, dopravy a složení, veškeré poplatky, apod.</t>
  </si>
  <si>
    <t>1781370907</t>
  </si>
  <si>
    <t>BILANCE VÝKOPKU, přebytek výkopku</t>
  </si>
  <si>
    <t xml:space="preserve">209,8"m3"   "výkop </t>
  </si>
  <si>
    <t>-18,9"m3"   "zpětný násyp</t>
  </si>
  <si>
    <t>17</t>
  </si>
  <si>
    <t>167151111</t>
  </si>
  <si>
    <t>Nakládání výkopku z hornin třídy těžitelnosti I skupiny 1 až 3 přes 100 m3</t>
  </si>
  <si>
    <t>-1639146781</t>
  </si>
  <si>
    <t>Nakládání, skládání a překládání neulehlého výkopku nebo sypaniny strojně nakládání, množství přes 100 m3, z hornin třídy těžitelnosti I, skupiny 1 až 3</t>
  </si>
  <si>
    <t>https://podminky.urs.cz/item/CS_URS_2024_02/167151111</t>
  </si>
  <si>
    <t>naložení výkopku na mezideponii</t>
  </si>
  <si>
    <t>18</t>
  </si>
  <si>
    <t>171151101</t>
  </si>
  <si>
    <t>Hutnění boků násypů pro jakýkoliv sklon a míru zhutnění svahu</t>
  </si>
  <si>
    <t>-2139070803</t>
  </si>
  <si>
    <t>Hutnění boků násypů z hornin soudržných a sypkých pro jakýkoliv sklon, délku a míru zhutnění svahu</t>
  </si>
  <si>
    <t>https://podminky.urs.cz/item/CS_URS_2024_02/171151101</t>
  </si>
  <si>
    <t>příloha D.1.2.b.1.1.3</t>
  </si>
  <si>
    <t>265,8"m2"</t>
  </si>
  <si>
    <t>19</t>
  </si>
  <si>
    <t>171151103</t>
  </si>
  <si>
    <t>Uložení sypaniny z hornin soudržných do násypů zhutněných strojně</t>
  </si>
  <si>
    <t>-2035633919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</si>
  <si>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</si>
  <si>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</si>
  <si>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188"m3"</t>
  </si>
  <si>
    <t>20</t>
  </si>
  <si>
    <t>181351003</t>
  </si>
  <si>
    <t>Rozprostření ornice tl vrstvy do 200 mm pl do 100 m2 v rovině nebo ve svahu do 1:5 strojně</t>
  </si>
  <si>
    <t>-71859047</t>
  </si>
  <si>
    <t>Rozprostření a urovnání ornice v rovině nebo ve svahu sklonu do 1:5 strojně při souvislé ploše do 100 m2, tl. vrstvy do 200 mm</t>
  </si>
  <si>
    <t>https://podminky.urs.cz/item/CS_URS_2024_02/181351003</t>
  </si>
  <si>
    <t>Rozprostření ornice tl 100 mm</t>
  </si>
  <si>
    <t xml:space="preserve">38,0"m2"   </t>
  </si>
  <si>
    <t>10364101</t>
  </si>
  <si>
    <t>zemina pro terénní úpravy - ornice</t>
  </si>
  <si>
    <t>-719535754</t>
  </si>
  <si>
    <t>zemina pro terénní úpravy -  ornice</t>
  </si>
  <si>
    <t>38"m2"*0,1*1,6"t/m3"</t>
  </si>
  <si>
    <t>22</t>
  </si>
  <si>
    <t>181411121</t>
  </si>
  <si>
    <t>Založení lučního trávníku výsevem pl do 1000 m2 v rovině a ve svahu do 1:5</t>
  </si>
  <si>
    <t>1594977530</t>
  </si>
  <si>
    <t>Založení trávníku na půdě předem připravené plochy do 1000 m2 výsevem včetně utažení lučního v rovině nebo na svahu do 1:5</t>
  </si>
  <si>
    <t>https://podminky.urs.cz/item/CS_URS_2024_02/181411121</t>
  </si>
  <si>
    <t>23</t>
  </si>
  <si>
    <t>00572100</t>
  </si>
  <si>
    <t>osivo jetelotráva intenzivní víceletá</t>
  </si>
  <si>
    <t>-366334608</t>
  </si>
  <si>
    <t>38*0,015 'Přepočtené koeficientem množství</t>
  </si>
  <si>
    <t>24</t>
  </si>
  <si>
    <t>181951112</t>
  </si>
  <si>
    <t>Úprava pláně v hornině třídy těžitelnosti I skupiny 1 až 3 se zhutněním strojně</t>
  </si>
  <si>
    <t>1489647788</t>
  </si>
  <si>
    <t>Úprava pláně vyrovnáním výškových rozdílů strojně v hornině třídy těžitelnosti I, skupiny 1 až 3 se zhutněním</t>
  </si>
  <si>
    <t>https://podminky.urs.cz/item/CS_URS_2024_02/181951112</t>
  </si>
  <si>
    <t>38,0"m2"   "pod ohumusování</t>
  </si>
  <si>
    <t>25</t>
  </si>
  <si>
    <t>181951114</t>
  </si>
  <si>
    <t>Úprava pláně v hornině třídy těžitelnosti II skupiny 4 a 5 se zhutněním strojně</t>
  </si>
  <si>
    <t>1084976162</t>
  </si>
  <si>
    <t>Úprava pláně vyrovnáním výškových rozdílů strojně v hornině třídy těžitelnosti II, skupiny 4 a 5 se zhutněním</t>
  </si>
  <si>
    <t>https://podminky.urs.cz/item/CS_URS_2024_02/181951114</t>
  </si>
  <si>
    <t>příloha D.1.2.b.1.2.1</t>
  </si>
  <si>
    <t>Urovnání jezového tělesa do předepsaného tvaru</t>
  </si>
  <si>
    <t>1088,4"m2"</t>
  </si>
  <si>
    <t>26</t>
  </si>
  <si>
    <t>182151111</t>
  </si>
  <si>
    <t>Svahování v zářezech v hornině třídy těžitelnosti I skupiny 1 až 3 strojně</t>
  </si>
  <si>
    <t>1807136880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</si>
  <si>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</si>
  <si>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</si>
  <si>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 xml:space="preserve">lokalita ODTĚŽENÍ NÁNOSŮ </t>
  </si>
  <si>
    <t>98,8"m2"</t>
  </si>
  <si>
    <t>27</t>
  </si>
  <si>
    <t>182251101</t>
  </si>
  <si>
    <t>Svahování násypů strojně</t>
  </si>
  <si>
    <t>-1551369951</t>
  </si>
  <si>
    <t>Svahování trvalých svahů do projektovaných profilů strojně s potřebným přemístěním výkopku při svahování násypů v jakékoliv hornině</t>
  </si>
  <si>
    <t>https://podminky.urs.cz/item/CS_URS_2024_02/182251101</t>
  </si>
  <si>
    <t>Zakládání</t>
  </si>
  <si>
    <t>28</t>
  </si>
  <si>
    <t>224211116</t>
  </si>
  <si>
    <t>Vrty maloprofilové D přes 56 do 93 mm úklon do 45° hl 0 až 25 m hornina V a VI</t>
  </si>
  <si>
    <t>-888352887</t>
  </si>
  <si>
    <t>Maloprofilové vrty průběžným sacím vrtáním průměru přes 56 do 93 mm do úklonu 45° v hl 0 až 25 m v hornině tř. V a VI</t>
  </si>
  <si>
    <t>https://podminky.urs.cz/item/CS_URS_2024_02/224211116</t>
  </si>
  <si>
    <t>příloha D.1.2.b.1.7.1</t>
  </si>
  <si>
    <t>Obklad z tvarového kamene</t>
  </si>
  <si>
    <t>vrty do ŽB konstrukce dl. 150 mm</t>
  </si>
  <si>
    <t>330"ks"*0,15"m"</t>
  </si>
  <si>
    <t>Svislé a kompletní konstrukce</t>
  </si>
  <si>
    <t>29</t>
  </si>
  <si>
    <t>32121334R</t>
  </si>
  <si>
    <t>Zdivo nadzákladové z lomového kamene vodních staveb obkladní s vyspárováním</t>
  </si>
  <si>
    <t>-1404067666</t>
  </si>
  <si>
    <t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</t>
  </si>
  <si>
    <t>Obklad regulačním kamenem v tl. 30 cm + vyspárování MC 30 s reaktivním zušlechťovačem</t>
  </si>
  <si>
    <t>19,3</t>
  </si>
  <si>
    <t>30</t>
  </si>
  <si>
    <t>321222311</t>
  </si>
  <si>
    <t>Zdění obkladního zdiva vodních staveb kvádrového objem do 0,2 m3</t>
  </si>
  <si>
    <t>-2055342480</t>
  </si>
  <si>
    <t>Zdění obkladního zdiva vodních staveb přehrad, jezů a plavebních komor, spodní stavby vodních elektráren, odběrných věží a výpustných zařízení, opěrných zdí, šachet, šachtic a ostatních konstrukcí kvádrového s vyspárováním na maltu cementovou kvádrů objem</t>
  </si>
  <si>
    <t>https://podminky.urs.cz/item/CS_URS_2024_02/321222311</t>
  </si>
  <si>
    <t>"Kamenořezy (žula, líc řezaný nebo středně pemrlovaný)</t>
  </si>
  <si>
    <t>koruna jezu</t>
  </si>
  <si>
    <t>31,36"m3"</t>
  </si>
  <si>
    <t xml:space="preserve">odtrhová hrana jezu </t>
  </si>
  <si>
    <t>21,42"m3"</t>
  </si>
  <si>
    <t>propust</t>
  </si>
  <si>
    <t>2,2"m3"</t>
  </si>
  <si>
    <t>pilíře u vorové propusti</t>
  </si>
  <si>
    <t>4,02"m3"</t>
  </si>
  <si>
    <t>31</t>
  </si>
  <si>
    <t>58381080R</t>
  </si>
  <si>
    <t>tvarový kámen - dodávka</t>
  </si>
  <si>
    <t>632014152</t>
  </si>
  <si>
    <t>Poznámka k položce:_x000D_
tvarový kámen - dodávka vč. vyvrtaných otvorů pro osazení</t>
  </si>
  <si>
    <t>321321116</t>
  </si>
  <si>
    <t>Konstrukce vodních staveb ze ŽB mrazuvzdorného tř. C 30/37</t>
  </si>
  <si>
    <t>-1682590873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</si>
  <si>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</t>
  </si>
  <si>
    <t>https://podminky.urs.cz/item/CS_URS_2024_02/321321116</t>
  </si>
  <si>
    <t>přílohy D.1.2.b.1.2.1, D.1.2.b.1.5.1-2</t>
  </si>
  <si>
    <t xml:space="preserve">Konstrukce z betonu žb. C30/37-XC4(CZ)-XF3-XA1 </t>
  </si>
  <si>
    <t>jez</t>
  </si>
  <si>
    <t xml:space="preserve">(1,84"m2"+2,43"m2")*(70,2+56,2)  </t>
  </si>
  <si>
    <t>vorová propust dno</t>
  </si>
  <si>
    <t>5,43"m2"*6</t>
  </si>
  <si>
    <t>pilíře</t>
  </si>
  <si>
    <t>(2,21"m2"*5,4"m" + 1,91"m2"*3,2)*2</t>
  </si>
  <si>
    <t>Mezisoučet</t>
  </si>
  <si>
    <t xml:space="preserve">příloha D.2.1 </t>
  </si>
  <si>
    <t>betonový základ</t>
  </si>
  <si>
    <t>2*(0,68*3,3+2*(0,3*0,8*1))</t>
  </si>
  <si>
    <t>33</t>
  </si>
  <si>
    <t>321351010</t>
  </si>
  <si>
    <t>Bednění konstrukcí vodních staveb rovinné - zřízení</t>
  </si>
  <si>
    <t>961064768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</si>
  <si>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</t>
  </si>
  <si>
    <t>https://podminky.urs.cz/item/CS_URS_2024_02/321351010</t>
  </si>
  <si>
    <t>(0,4"m"+0,8"m"+0,7"m")*(70,2+56,2)   "bednění - jez</t>
  </si>
  <si>
    <t>0,4"m"*(8,8+6,4*2)+0,8"m"*(8,8+3,55*2)   "bednění - deska</t>
  </si>
  <si>
    <t>15,4"m2"*4   "bednění - pilíře</t>
  </si>
  <si>
    <t>bednění-betonový základ</t>
  </si>
  <si>
    <t>2*(2*(0,8*1)+(2*0,8*3,9)+(0,25*3,3)+(2*0,5*0,25)+2*(0,3*0,25))</t>
  </si>
  <si>
    <t>34</t>
  </si>
  <si>
    <t>321352010</t>
  </si>
  <si>
    <t>Bednění konstrukcí vodních staveb rovinné - odstranění</t>
  </si>
  <si>
    <t>21693774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</si>
  <si>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</si>
  <si>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https://podminky.urs.cz/item/CS_URS_2024_02/321352010</t>
  </si>
  <si>
    <t>35</t>
  </si>
  <si>
    <t>321366111</t>
  </si>
  <si>
    <t>Výztuž železobetonových konstrukcí vodních staveb z oceli 10 505 D do 12 mm</t>
  </si>
  <si>
    <t>1221152920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</si>
  <si>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</t>
  </si>
  <si>
    <t>https://podminky.urs.cz/item/CS_URS_2024_02/321366111</t>
  </si>
  <si>
    <t>48,7"t"</t>
  </si>
  <si>
    <t>720"kg"/1000</t>
  </si>
  <si>
    <t>Vodorovné konstrukce</t>
  </si>
  <si>
    <t>36</t>
  </si>
  <si>
    <t>451315114</t>
  </si>
  <si>
    <t>Podkladní nebo výplňová vrstva z betonu C 12/15 tl do 100 mm</t>
  </si>
  <si>
    <t>-1960132177</t>
  </si>
  <si>
    <t>Podkladní a výplňové vrstvy z betonu prostého  tloušťky do 100 mm, z betonu C 12/15</t>
  </si>
  <si>
    <t>https://podminky.urs.cz/item/CS_URS_2024_02/451315114</t>
  </si>
  <si>
    <t>Podkladní beton C12/15 tl. 10 cm</t>
  </si>
  <si>
    <t>143"m3"/0,1</t>
  </si>
  <si>
    <t>37</t>
  </si>
  <si>
    <t>45131711R</t>
  </si>
  <si>
    <t>Podklad pod dlažbu z betonu prostého pro prostředí s mrazovými cykly C 25/30 tl do 100 mm</t>
  </si>
  <si>
    <t>-1747817208</t>
  </si>
  <si>
    <t>Podklad pod dlažbu z betonu prostého pro prostředí s mrazovými cykly tř. C 25/30 tl. do 100 mm</t>
  </si>
  <si>
    <t>beton C25/30 XC4-XF3-XA1 kamenivo frakce 0/8 mm</t>
  </si>
  <si>
    <t xml:space="preserve">podklad pod  dlažbu z regulačního kamene </t>
  </si>
  <si>
    <t>665,66"m2"</t>
  </si>
  <si>
    <t>38</t>
  </si>
  <si>
    <t>452311131</t>
  </si>
  <si>
    <t>Podkladní desky z betonu prostého bez zvýšených nároků na prostředí tř. C 12/15 otevřený výkop</t>
  </si>
  <si>
    <t>-1594752309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</si>
  <si>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</si>
  <si>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https://podminky.urs.cz/item/CS_URS_2024_02/452311131</t>
  </si>
  <si>
    <t>příloha D.1.2.b.1.2</t>
  </si>
  <si>
    <t>Sanace kaveren</t>
  </si>
  <si>
    <t>241,7"m3"</t>
  </si>
  <si>
    <t>39</t>
  </si>
  <si>
    <t>45232116R</t>
  </si>
  <si>
    <t xml:space="preserve">Podkladní desky pod dlažbu, bok a práh ze ŽB C25/30 XF3-XC4-XA1 </t>
  </si>
  <si>
    <t>-988625143</t>
  </si>
  <si>
    <t>příloha D.1.2.b.1.1.4</t>
  </si>
  <si>
    <t>beton C25/30 XF3-XC4-XA1, podklad pod dlažbu, bok a práh</t>
  </si>
  <si>
    <t>0,84"m2"*(20,8"m"+26,4"m")</t>
  </si>
  <si>
    <t>40</t>
  </si>
  <si>
    <t>45235110R</t>
  </si>
  <si>
    <t>Bednění podkladních desek nebo prahů, zřízení a odstranění</t>
  </si>
  <si>
    <t>-1690480912</t>
  </si>
  <si>
    <t xml:space="preserve"> bednění podkladu pod dlažbu, bok a práh</t>
  </si>
  <si>
    <t>(0,2"m"+0,8"m"+0,3"m")*(20,8"m"+26,4"m")+(3,0"m"*2+0,5"m"*2)*0,8"m"*2</t>
  </si>
  <si>
    <t>41</t>
  </si>
  <si>
    <t>45236811R</t>
  </si>
  <si>
    <t>Výztuž podkladních desek nebo prahů otevřený výkop z betonářské oceli 10 505</t>
  </si>
  <si>
    <t>-1006994314</t>
  </si>
  <si>
    <t>podklad pod dlažbu, bok a práh</t>
  </si>
  <si>
    <t>((20,8"m"+26,4"m")*7+(1,4"m"+1,65"m")*(20,8"m"+26,4"m")/0,2)*0,23/1000   "výztuž bok</t>
  </si>
  <si>
    <t>(3"m"*4"kus"*2+2,2"m"*3"m"/0,2*2)*0,23/1000   "výztuž práh</t>
  </si>
  <si>
    <t>42</t>
  </si>
  <si>
    <t>45236821R</t>
  </si>
  <si>
    <t>Výztuž podkladních desek nebo prahů  otevřený výkop ze svařovaných sítí Kari</t>
  </si>
  <si>
    <t>-134484370</t>
  </si>
  <si>
    <t>kari síť 6/150/150</t>
  </si>
  <si>
    <t>9,1"kg"*(20,8"m"+26,4"m")/1000</t>
  </si>
  <si>
    <t>43</t>
  </si>
  <si>
    <t>46245111R</t>
  </si>
  <si>
    <t>Prolití kamenného záhozu betonem C12/15</t>
  </si>
  <si>
    <t>-1957424049</t>
  </si>
  <si>
    <t>Prolití konstrukce z kamene kamenného záhozu betonem C12/15</t>
  </si>
  <si>
    <t xml:space="preserve">Poznámka k položce:_x000D_
* vyhrazená změna závazku </t>
  </si>
  <si>
    <t>sanace kaveren</t>
  </si>
  <si>
    <t>0,25"m3 na 1m3 záhozu"*241,7"m3"</t>
  </si>
  <si>
    <t>44</t>
  </si>
  <si>
    <t>462512270</t>
  </si>
  <si>
    <t>Zához z lomového kamene s proštěrkováním z terénu hmotnost do 200 kg</t>
  </si>
  <si>
    <t>-2079463667</t>
  </si>
  <si>
    <t>Zához z lomového kamene neupraveného záhozového  s proštěrkováním z terénu, hmotnosti jednotlivých kamenů do 200 kg</t>
  </si>
  <si>
    <t>https://podminky.urs.cz/item/CS_URS_2024_02/462512270</t>
  </si>
  <si>
    <t>kamenný zához do 80 kg, tl. 400 mm</t>
  </si>
  <si>
    <t>89,2"m3"</t>
  </si>
  <si>
    <t>Kamenná záhozová patka do 80 kg</t>
  </si>
  <si>
    <t>24,1"m3"</t>
  </si>
  <si>
    <t>40,3"m3"</t>
  </si>
  <si>
    <t>Kamenný zához do 80 kg, tl. 400 mm</t>
  </si>
  <si>
    <t>37,7"m3"</t>
  </si>
  <si>
    <t>45</t>
  </si>
  <si>
    <t>462512370</t>
  </si>
  <si>
    <t>Zához z lomového kamene s proštěrkováním z terénu hmotnost přes 200 do 500 kg</t>
  </si>
  <si>
    <t>98403982</t>
  </si>
  <si>
    <t>Zához z lomového kamene neupraveného záhozového  s proštěrkováním z terénu, hmotnosti jednotlivých kamenů přes 200 do 500 kg</t>
  </si>
  <si>
    <t>https://podminky.urs.cz/item/CS_URS_2024_02/462512370</t>
  </si>
  <si>
    <t>Zához z lomového kamene do 500 kg</t>
  </si>
  <si>
    <t>674*1,5+248*0,55</t>
  </si>
  <si>
    <t>46</t>
  </si>
  <si>
    <t>46251237R</t>
  </si>
  <si>
    <t>Zához z lomového kamene s proštěrkováním z terénu hmotnost přes 200 do 500 kg-BEZ DODÁVKY KAMENE</t>
  </si>
  <si>
    <t>-1135479743</t>
  </si>
  <si>
    <t xml:space="preserve">příloha D.1.2.b.1.1.1 </t>
  </si>
  <si>
    <t>Těžký kamenný zához - materiál z výkopu</t>
  </si>
  <si>
    <t>54"m3"</t>
  </si>
  <si>
    <t>47</t>
  </si>
  <si>
    <t>462519002</t>
  </si>
  <si>
    <t>Příplatek za urovnání ploch záhozu z lomového kamene hmotnost do 200 kg</t>
  </si>
  <si>
    <t>57530271</t>
  </si>
  <si>
    <t>Zához z lomového kamene neupraveného záhozového Příplatek k cenám za urovnání viditelných ploch záhozu z kamene, hmotnosti jednotlivých kamenů do 200 kg</t>
  </si>
  <si>
    <t>https://podminky.urs.cz/item/CS_URS_2024_02/462519002</t>
  </si>
  <si>
    <t>příloha D.1.2.b.1.1.3-3</t>
  </si>
  <si>
    <t>223"m2"</t>
  </si>
  <si>
    <t xml:space="preserve">Kamenná záhozová patka </t>
  </si>
  <si>
    <t>50,5"m2"</t>
  </si>
  <si>
    <t>76,22"m2"</t>
  </si>
  <si>
    <t>Kamenný zához do 500 kg, tl. 400 mm</t>
  </si>
  <si>
    <t>51,6"m2"</t>
  </si>
  <si>
    <t>48</t>
  </si>
  <si>
    <t>462519003</t>
  </si>
  <si>
    <t>Příplatek za urovnání ploch záhozu z lomového kamene hmotnost přes 200 do 500 kg</t>
  </si>
  <si>
    <t>-283806242</t>
  </si>
  <si>
    <t>Zához z lomového kamene neupraveného záhozového  Příplatek k cenám za urovnání viditelných ploch záhozu z kamene, hmotnosti jednotlivých kamenů přes 200 do 500 kg</t>
  </si>
  <si>
    <t>https://podminky.urs.cz/item/CS_URS_2024_02/462519003</t>
  </si>
  <si>
    <t>589,6"m2"</t>
  </si>
  <si>
    <t>49</t>
  </si>
  <si>
    <t>1662708092</t>
  </si>
  <si>
    <t>4,78*(70,2+56,2)*0,4</t>
  </si>
  <si>
    <t>50</t>
  </si>
  <si>
    <t>46551332R</t>
  </si>
  <si>
    <t>Dlažba z lomového kamene na cementovou maltu s vyspárováním tl 300 mm pro hráze</t>
  </si>
  <si>
    <t>-643435927</t>
  </si>
  <si>
    <t>Dlažba z lomového kamene lomařsky upraveného na cementovou maltu, s vyspárováním cementovou maltou MC 30 s reaktivním zušlechťovačem, tl. kamene 300 mm</t>
  </si>
  <si>
    <t>Dlažba z regulačního kamene v tl. 300 mm do betonového lože tl 100 mm</t>
  </si>
  <si>
    <t>205,06"m2"+315"m2"+60,3"m2"+85,3"m2"</t>
  </si>
  <si>
    <t>Dlažba z regulačního kamene v tl. 300 mm do betonového lože tl 200 mm</t>
  </si>
  <si>
    <t>3"m"*(20.8"m"+26.4"m")</t>
  </si>
  <si>
    <t>Ostatní konstrukce a práce, bourání</t>
  </si>
  <si>
    <t>51</t>
  </si>
  <si>
    <t>91912400R</t>
  </si>
  <si>
    <t>Dilatační spáry - zálivka modifikovanou asfaltovou emulzí</t>
  </si>
  <si>
    <t>382956872</t>
  </si>
  <si>
    <t>3"m"*2"ks"</t>
  </si>
  <si>
    <t>52</t>
  </si>
  <si>
    <t>93195111R</t>
  </si>
  <si>
    <t>Výplň dilatačních spár dřevovláknitými deskami tl 5 mm</t>
  </si>
  <si>
    <t>1581070043</t>
  </si>
  <si>
    <t>Poznámka k položce:_x000D_
Výplň dilatačních spár dřevovláknitými deskami tl 5 mm, montáž a dodávka</t>
  </si>
  <si>
    <t>dilatační spáry sjezd do vody tl. 5 mm</t>
  </si>
  <si>
    <t>3"m"*0,2"m"*2"ks"</t>
  </si>
  <si>
    <t>53</t>
  </si>
  <si>
    <t>93495612R</t>
  </si>
  <si>
    <t>Hradítka z dubového dřeva tl 200 mm</t>
  </si>
  <si>
    <t>1072112709</t>
  </si>
  <si>
    <t>Přepadová a ochranná zařízení nádrží dřevěná hradítka (dluže požeráku) š.150 mm, bez nátěru, s potřebným kováním z dubového dřeva, tl. 100 mm</t>
  </si>
  <si>
    <t>příloha D.1.2.b.1.4.2</t>
  </si>
  <si>
    <t>dubové trámce 200/200 mm, dl. 6360 mm v počtu 6 ks</t>
  </si>
  <si>
    <t>6"ks"*6,4"m"*0,2*0,2</t>
  </si>
  <si>
    <t>54</t>
  </si>
  <si>
    <t>953312122</t>
  </si>
  <si>
    <t>Vložky do svislých dilatačních spár z extrudovaných polystyrénových desek tl. přes 10 do 20 mm</t>
  </si>
  <si>
    <t>905185807</t>
  </si>
  <si>
    <t>Vložky svislé do dilatačních spár z polystyrenových desek extrudovaných včetně dodání a osazení, v jakémkoliv zdivu přes 10 do 20 mm</t>
  </si>
  <si>
    <t>https://podminky.urs.cz/item/CS_URS_2024_02/953312122</t>
  </si>
  <si>
    <t>XPS tl. 20 mm dilatační spáry - jez dilatační bloky</t>
  </si>
  <si>
    <t>56,61</t>
  </si>
  <si>
    <t>55</t>
  </si>
  <si>
    <t>95394311R</t>
  </si>
  <si>
    <t>Osazování trnu do vyvrtaných otvrů zdiva z železobetonu</t>
  </si>
  <si>
    <t>1748967203</t>
  </si>
  <si>
    <t>Osazování drobných kovových předmětů výrobků ostatních jinde neuvedených do vynechaných či vysekaných kapes zdiva, se zajištěním polohy se zalitím maltou cementovou, hmotnosti do 1 kg/kus</t>
  </si>
  <si>
    <t>Obklad z tvarového kamene, kotvení ocelovými kotvami</t>
  </si>
  <si>
    <t>330"ks"</t>
  </si>
  <si>
    <t>56</t>
  </si>
  <si>
    <t>13021017</t>
  </si>
  <si>
    <t>tyč ocelová kruhová žebírková DIN 488 jakost B500B (10 505) výztuž do betonu D 20mm</t>
  </si>
  <si>
    <t>-1433362579</t>
  </si>
  <si>
    <t>tyč ocelová žebírková jakost BSt 500S výztuž do betonu D 20mm</t>
  </si>
  <si>
    <t>Poznámka k položce:_x000D_
Hmotnost: 2,47 kg/m</t>
  </si>
  <si>
    <t>330"ks"*0,4"m"*2,47 "kg/m"/1000</t>
  </si>
  <si>
    <t>57</t>
  </si>
  <si>
    <t>966055211</t>
  </si>
  <si>
    <t>Bourání konstrukcí LTM zdiva z ŽB nebo předpjatého betonu strojně</t>
  </si>
  <si>
    <t>-2087745407</t>
  </si>
  <si>
    <t>Bourání konstrukcí LTM ve vodních tocích s přemístěním suti na hromady na vzdálenost do 20 m nebo s naložením na dopravní prostředek strojně z betonu železového nebo předpjatého</t>
  </si>
  <si>
    <t>https://podminky.urs.cz/item/CS_URS_2024_02/966055211</t>
  </si>
  <si>
    <t xml:space="preserve">Poznámka k položce:_x000D_
KONSTRUKCE MOHOU OBSAHOVAT TAKÉ DŘEVĚNÉ PRVKY (NAPŘ. PILOTY)_x000D_
</t>
  </si>
  <si>
    <t>příloha D.1.2.b.1.1.1</t>
  </si>
  <si>
    <t>Odstranění vrstvy betonu stávajícího jezu</t>
  </si>
  <si>
    <t>6,07*(70,2+56,2+8,8)</t>
  </si>
  <si>
    <t>58</t>
  </si>
  <si>
    <t>985331215</t>
  </si>
  <si>
    <t>Dodatečné vlepování betonářské výztuže D 16 mm do chemické malty včetně vyvrtání otvoru</t>
  </si>
  <si>
    <t>347961974</t>
  </si>
  <si>
    <t>Dodatečné vlepování betonářské výztuže včetně vyvrtání a vyčištění otvoru chemickou maltou průměr výztuže 16 mm</t>
  </si>
  <si>
    <t>https://podminky.urs.cz/item/CS_URS_2024_02/985331215</t>
  </si>
  <si>
    <t xml:space="preserve">Chemické kotvy, DN 16 mm   </t>
  </si>
  <si>
    <t>321"ks"*0,15</t>
  </si>
  <si>
    <t>59</t>
  </si>
  <si>
    <t>13021015</t>
  </si>
  <si>
    <t>tyč ocelová kruhová žebírková DIN 488 jakost B500B (10 505) výztuž do betonu D 16mm</t>
  </si>
  <si>
    <t>-1908881625</t>
  </si>
  <si>
    <t>tyč ocelová žebírková jakost BSt 500S (10 505) výztuž do betonu D 16mm</t>
  </si>
  <si>
    <t>Poznámka k položce:_x000D_
Hmotnost: 1,58 kg/m</t>
  </si>
  <si>
    <t>Chemické kotvy, dn 16 mm</t>
  </si>
  <si>
    <t>321"ks"*0,4*1,578"kg/m"/1000</t>
  </si>
  <si>
    <t>997</t>
  </si>
  <si>
    <t>Přesun sutě</t>
  </si>
  <si>
    <t>60</t>
  </si>
  <si>
    <t>997312511</t>
  </si>
  <si>
    <t>Vodorovná doprava suti a vybouraných hmot do 1 km pro LTM</t>
  </si>
  <si>
    <t>1589411474</t>
  </si>
  <si>
    <t>Vodorovná doprava suti a vybouraných hmot po suchu se složením a hrubým urovnáním nebo přeložením na jiný dopravní prostředek do 1 km</t>
  </si>
  <si>
    <t>https://podminky.urs.cz/item/CS_URS_2024_02/997312511</t>
  </si>
  <si>
    <t>vybouraná kce jezu na mezideponii a zpět do záhozu</t>
  </si>
  <si>
    <t>(54"m3"*2,5)*2</t>
  </si>
  <si>
    <t>61</t>
  </si>
  <si>
    <t>99700251R</t>
  </si>
  <si>
    <t>Likvidace do šrotu, vč. naložení a složení</t>
  </si>
  <si>
    <t>-803204861</t>
  </si>
  <si>
    <t>Likvidace do šrotu - odvoz suti do šrotu</t>
  </si>
  <si>
    <t>618,75"m2"*158,6 "kg/m2"/1000   "vytažená štětovnicová stěna</t>
  </si>
  <si>
    <t>((0,85*(125,23)+(138,14)*0,55)*0,1)"m2"*158,6 "kg/m2"/1000    "odříznutí stávající štětovnicové stěny</t>
  </si>
  <si>
    <t>62</t>
  </si>
  <si>
    <t>997312611</t>
  </si>
  <si>
    <t>Nakládání suti a vybouraných hmot pro LTM</t>
  </si>
  <si>
    <t>2050814784</t>
  </si>
  <si>
    <t>Vodorovná doprava suti a vybouraných hmot po suchu nakládání na dopravní prostředky pro vodorovnou dopravu suti a vybouraných hmot</t>
  </si>
  <si>
    <t>https://podminky.urs.cz/item/CS_URS_2024_02/997312611</t>
  </si>
  <si>
    <t>naložení starých hradidel</t>
  </si>
  <si>
    <t>0,2*0,2*6,4*6*0,7"t/m3"</t>
  </si>
  <si>
    <t>naložení vybourané kce jezu na mezideponii,  zpětné využití do záhozu</t>
  </si>
  <si>
    <t>(54"m3"*2,5)</t>
  </si>
  <si>
    <t>63</t>
  </si>
  <si>
    <t>99731251R</t>
  </si>
  <si>
    <t>Likvidace suti zákonným způsobem, naložení, odvoz, vykládka a uložení na skládku s poplatkem</t>
  </si>
  <si>
    <t>182518395</t>
  </si>
  <si>
    <t>0,2*0,2*6,4*6*0,7"t/m3"   "stará hradidla</t>
  </si>
  <si>
    <t xml:space="preserve">2051,66"t"                   "odstranění kce stávajícího jezu   </t>
  </si>
  <si>
    <t>-54"m3"*2,2"t/m3"   "zpětné využití</t>
  </si>
  <si>
    <t>998</t>
  </si>
  <si>
    <t>Přesun hmot</t>
  </si>
  <si>
    <t>64</t>
  </si>
  <si>
    <t>998003111</t>
  </si>
  <si>
    <t>Přesun hmot pro piloty, kůly, jehly a stěny dřevěné a ocelové zřizované z terénu</t>
  </si>
  <si>
    <t>-2095030786</t>
  </si>
  <si>
    <t>Přesun hmot  pro piloty, kůly, jehly, zápory, štětové nebo tabulové stěny ocelové nebo dřevěné, zřizované z terénu</t>
  </si>
  <si>
    <t>https://podminky.urs.cz/item/CS_URS_2024_02/998003111</t>
  </si>
  <si>
    <t>69,525</t>
  </si>
  <si>
    <t>65</t>
  </si>
  <si>
    <t>998323011</t>
  </si>
  <si>
    <t>Přesun hmot pro jezy a stupně</t>
  </si>
  <si>
    <t>536187732</t>
  </si>
  <si>
    <t>Přesun hmot pro jezy a stupně  dopravní vzdálenost do 500 m</t>
  </si>
  <si>
    <t>https://podminky.urs.cz/item/CS_URS_2024_02/998323011</t>
  </si>
  <si>
    <t>5127,813-69,525</t>
  </si>
  <si>
    <t>66</t>
  </si>
  <si>
    <t>767_2.1</t>
  </si>
  <si>
    <t>Výroba dodávka a montáž ocel materiál nerez 1.4301 vč. spojovacího materiálu</t>
  </si>
  <si>
    <t>-874640054</t>
  </si>
  <si>
    <t>KOTEVNÍ PRVKY - ČÁSTI PILÍŘŮ V HORNÍ VODĚ</t>
  </si>
  <si>
    <t>7,12"kg"</t>
  </si>
  <si>
    <t>KOTEVNÍ PRVKY - ČÁSTI PILÍŘŮ V DOLNÍ VODĚ</t>
  </si>
  <si>
    <t>19,7"kg"</t>
  </si>
  <si>
    <t>KOTEVNÍ PRVKY - OBĚ ČÁSTI PILÍŘŮ</t>
  </si>
  <si>
    <t>6,56"kg"</t>
  </si>
  <si>
    <t>spojovací materiál</t>
  </si>
  <si>
    <t>46,48</t>
  </si>
  <si>
    <t>67</t>
  </si>
  <si>
    <t>7679951R1</t>
  </si>
  <si>
    <t>Osazování  kovových kcí do betonu</t>
  </si>
  <si>
    <t>-775698575</t>
  </si>
  <si>
    <t>Poznámka k položce:_x000D_
opancéřování polodrážek L200x15 a dosedací práh UPE 220  budou jako svařený polorám</t>
  </si>
  <si>
    <t>opanceřování polodrážek L200x15 + dosedací práh UPE 220</t>
  </si>
  <si>
    <t>1"ks"</t>
  </si>
  <si>
    <t>68</t>
  </si>
  <si>
    <t>1301094R</t>
  </si>
  <si>
    <t>ocel profilová jakost S235JR (11 375) průřez UPE 220, pozinkovaná</t>
  </si>
  <si>
    <t>-317369615</t>
  </si>
  <si>
    <t>dosedací práh UPE 220</t>
  </si>
  <si>
    <t>1*6,45*27,2"kg/m"/1000</t>
  </si>
  <si>
    <t>69</t>
  </si>
  <si>
    <t>1301107R</t>
  </si>
  <si>
    <t>úhelník ocelový rovnostranný jakost S355J2 (11 503) 200x200x15mm, pozinkovaný</t>
  </si>
  <si>
    <t>1333844985</t>
  </si>
  <si>
    <t>opanceřování polodrážek L200x15</t>
  </si>
  <si>
    <t>2*1,45*48,6"kg/m"/1000</t>
  </si>
  <si>
    <t>70</t>
  </si>
  <si>
    <t>1145485895</t>
  </si>
  <si>
    <t>Přesun hmot pro zámečnické konstrukce stanovený z hmotnosti přesunovaného materiálu vodorovná dopravní vzdálenost do 50 m základní v objektech výšky do 6 m</t>
  </si>
  <si>
    <t>SO 02 - Rybí přechod</t>
  </si>
  <si>
    <t>131251106</t>
  </si>
  <si>
    <t>Hloubení jam nezapažených v hornině třídy těžitelnosti I skupiny 3 objem do 5000 m3 strojně</t>
  </si>
  <si>
    <t>-18141073</t>
  </si>
  <si>
    <t>Hloubení nezapažených jam a zářezů strojně s urovnáním dna do předepsaného profilu a spádu v hornině třídy těžitelnosti I skupiny 3 přes 1 000 do 5 000 m3</t>
  </si>
  <si>
    <t>https://podminky.urs.cz/item/CS_URS_2024_02/131251106</t>
  </si>
  <si>
    <t>přílohy D.1.2.b.2.2.1, D.1.2.b.2.4.1</t>
  </si>
  <si>
    <t>(17,54+35,07)/2*22,05</t>
  </si>
  <si>
    <t>(35,07+47,3)/2*(39-22,05)</t>
  </si>
  <si>
    <t>(47,3+59,3)/2*(54,04-39)</t>
  </si>
  <si>
    <t>(59,3+29,65)/2*(59-54,04)</t>
  </si>
  <si>
    <t>-531100840</t>
  </si>
  <si>
    <t>206,5"m3"     "zemina do zásypu v SO 02</t>
  </si>
  <si>
    <t>169,1"m3"     "zemina do zásypu v SO 01</t>
  </si>
  <si>
    <t>vod. přem. z mezideponie, zemina vhodná do zásypu</t>
  </si>
  <si>
    <t>1012433540</t>
  </si>
  <si>
    <t>BILANCE VÝKOPKU</t>
  </si>
  <si>
    <t xml:space="preserve">2300,3"m3"   "výkop </t>
  </si>
  <si>
    <t>-206,5"m3"     "zemina do zásypu v SO 02</t>
  </si>
  <si>
    <t>-169,1"m3"     "zemina do zásypu v SO 01</t>
  </si>
  <si>
    <t>1534616729</t>
  </si>
  <si>
    <t>naložení na mezideponii, zemina vhodná do zásypu</t>
  </si>
  <si>
    <t>174151101</t>
  </si>
  <si>
    <t>Zásyp jam, šachet rýh nebo kolem objektů sypaninou se zhutněním</t>
  </si>
  <si>
    <t>-1129826650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</si>
  <si>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</si>
  <si>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</si>
  <si>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206,5"m3"</t>
  </si>
  <si>
    <t>181351103</t>
  </si>
  <si>
    <t>Rozprostření ornice tl vrstvy do 200 mm pl přes 100 do 500 m2 v rovině nebo ve svahu do 1:5 strojně</t>
  </si>
  <si>
    <t>-913306179</t>
  </si>
  <si>
    <t>Rozprostření a urovnání ornice v rovině nebo ve svahu sklonu do 1:5 strojně při souvislé ploše přes 100 do 500 m2, tl. vrstvy do 200 mm</t>
  </si>
  <si>
    <t>https://podminky.urs.cz/item/CS_URS_2024_02/181351103</t>
  </si>
  <si>
    <t>130,4"m2"</t>
  </si>
  <si>
    <t>-1149181463</t>
  </si>
  <si>
    <t>130,4"m2"*0,1*1,6"t/m3"</t>
  </si>
  <si>
    <t>-707365087</t>
  </si>
  <si>
    <t>-696119106</t>
  </si>
  <si>
    <t>130,4*0,015 'Přepočtené koeficientem množství</t>
  </si>
  <si>
    <t>-2115719964</t>
  </si>
  <si>
    <t>130,4"m2"   "pod ohumusování</t>
  </si>
  <si>
    <t>442"m2"   "zhutnění ZS</t>
  </si>
  <si>
    <t>1416862433</t>
  </si>
  <si>
    <t>32,8"m2"*0,3   "Pravá zeď uvnitř"</t>
  </si>
  <si>
    <t>16,52"m2"*0,3   "Pravá zeď zvenku</t>
  </si>
  <si>
    <t>35,9"m2"*0,3   "Levá zeď uvnitř</t>
  </si>
  <si>
    <t>56,8"m2"*0,3   "Levá zeď zvenku</t>
  </si>
  <si>
    <t>42,44"m2"*0,3   "shora</t>
  </si>
  <si>
    <t>681891898</t>
  </si>
  <si>
    <t>příloha D.1.2.b.2.7.1</t>
  </si>
  <si>
    <t>Pilíře u rybího přechodu</t>
  </si>
  <si>
    <t>1,28"m3"</t>
  </si>
  <si>
    <t>-1026737241</t>
  </si>
  <si>
    <t>-1418630971</t>
  </si>
  <si>
    <t>Základové konstrukce z betonu prostého pilíře ve výkopu nebo na hlavách pilot C 30/37</t>
  </si>
  <si>
    <t xml:space="preserve">Betonový žlab RP, beton C30/37 XC4-XF3-XA1-XM1 </t>
  </si>
  <si>
    <t>514,75"m3"</t>
  </si>
  <si>
    <t>ŽB příčka se štěrbinami 2x 20 cm - 25 ks</t>
  </si>
  <si>
    <t>32,99"m3"</t>
  </si>
  <si>
    <t>2*(0,65*2,3)+2*(0,3*0,7*1)</t>
  </si>
  <si>
    <t>706212280</t>
  </si>
  <si>
    <t>Betonový žlab RP</t>
  </si>
  <si>
    <t>383,28"m2"+449,87"m2"+92,39"m2"</t>
  </si>
  <si>
    <t>277,34"m2"</t>
  </si>
  <si>
    <t>(2*(2*0,7*2,9)+2*(0,7*1)+(0,27*2,3)+(2*0,5*0,27))</t>
  </si>
  <si>
    <t>-984185172</t>
  </si>
  <si>
    <t>1942123362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</si>
  <si>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</si>
  <si>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příloha D.1.2.b.2.3, D.1.2.b.2.4</t>
  </si>
  <si>
    <t>Betonový žlab RP, beton C 30/37 XC4-XF3-XA1</t>
  </si>
  <si>
    <t>514,75*130"kg/m3"/1000</t>
  </si>
  <si>
    <t>32,99"m3"*105"kg/m3"/1000</t>
  </si>
  <si>
    <t>450"kg"/1000</t>
  </si>
  <si>
    <t>1521408138</t>
  </si>
  <si>
    <t>Podkladní beton C12/15 tl. 100 mm</t>
  </si>
  <si>
    <t>27,7"m3"/0,1</t>
  </si>
  <si>
    <t>46251137R</t>
  </si>
  <si>
    <t>Vložené kameny do betonové zálivky</t>
  </si>
  <si>
    <t>-1902121504</t>
  </si>
  <si>
    <t>64,38</t>
  </si>
  <si>
    <t>462511370</t>
  </si>
  <si>
    <t>Zához z lomového kamene bez proštěrkování z terénu hmotnost přes 200 do 500 kg</t>
  </si>
  <si>
    <t>-634497848</t>
  </si>
  <si>
    <t>Zához z lomového kamene neupraveného záhozového  bez proštěrkování z terénu, hmotnosti jednotlivých kamenů přes 200 do 500 kg</t>
  </si>
  <si>
    <t>https://podminky.urs.cz/item/CS_URS_2024_02/462511370</t>
  </si>
  <si>
    <t xml:space="preserve">Zához z lomového kamene do 250 kg </t>
  </si>
  <si>
    <t>122,3"m3"</t>
  </si>
  <si>
    <t>201055616</t>
  </si>
  <si>
    <t>110,5"m3"</t>
  </si>
  <si>
    <t>91411111R</t>
  </si>
  <si>
    <t xml:space="preserve">Montáž a dodávka plavebního znaku+dodatkové tabule objímkami na sloupek </t>
  </si>
  <si>
    <t>804052341</t>
  </si>
  <si>
    <t>Poznámka k položce:_x000D_
Montáž a dodávka plavebního znaku+dodatkové tabule objímkami na sloupek, uchycení do bet. podkladu vč. patky, víčka atd.</t>
  </si>
  <si>
    <t>1"ks"  "plavební znak +  dodatková tabulka</t>
  </si>
  <si>
    <t>934956127</t>
  </si>
  <si>
    <t>Hradítka z dubového dřeva tl 100 mm</t>
  </si>
  <si>
    <t>-1825742352</t>
  </si>
  <si>
    <t>https://podminky.urs.cz/item/CS_URS_2024_02/934956127</t>
  </si>
  <si>
    <t>příloha D.1.2.b.2.3.1</t>
  </si>
  <si>
    <t>dubové trámce 100/100 mm, dl. 2200 mm</t>
  </si>
  <si>
    <t>vstup do RP</t>
  </si>
  <si>
    <t>27"ks"*2,2"m"*0,1</t>
  </si>
  <si>
    <t>výstup z RP</t>
  </si>
  <si>
    <t>18"ks"*2,2"m"*0,1</t>
  </si>
  <si>
    <t>953333321</t>
  </si>
  <si>
    <t>PVC těsnící pás do dilatačních spar betonových kcí vnitřní š 240 mm</t>
  </si>
  <si>
    <t>1954101176</t>
  </si>
  <si>
    <t>PVC těsnící pás do betonových konstrukcí do dilatačních spar vnitřní, pokládaný doprostřed konstrukce mezi výztuž šířky 240 mm</t>
  </si>
  <si>
    <t>https://podminky.urs.cz/item/CS_URS_2024_02/953333321</t>
  </si>
  <si>
    <t>171,4"m"</t>
  </si>
  <si>
    <t>95333349R</t>
  </si>
  <si>
    <t>PVC těsnící pás do dilatačních spar betonových kcí rohový 180/170 mm</t>
  </si>
  <si>
    <t>1874318879</t>
  </si>
  <si>
    <t xml:space="preserve">těsnící pás koutový - pro napojení stávající zdi náhonu a zdi RP </t>
  </si>
  <si>
    <t>3,5</t>
  </si>
  <si>
    <t>-1178353879</t>
  </si>
  <si>
    <t>-1222922502</t>
  </si>
  <si>
    <t>KOTEVNÍ PRVKY - OBA PILÍŘE</t>
  </si>
  <si>
    <t>7,72"kg"</t>
  </si>
  <si>
    <t>12,38"kg"</t>
  </si>
  <si>
    <t>7679951R2</t>
  </si>
  <si>
    <t>-274197562</t>
  </si>
  <si>
    <t>Poznámka k položce:_x000D_
drážky UPE 140 a dosedací práh UPE 140 budou jako svařený polorám</t>
  </si>
  <si>
    <t>Drážky provizorního hrazení h=1,85m vč. dosedacího prahu UPE 140 h=3,18m , svařený polorám</t>
  </si>
  <si>
    <t>Drážky provizorního hrazení h=2,73 m vč. dosedacího prahu UPE 140 h=3,18m , svařený polorám</t>
  </si>
  <si>
    <t>1301093R</t>
  </si>
  <si>
    <t>ocel profilová jakost S235JR (11 375) průřez UPE 140, pozinkovaná</t>
  </si>
  <si>
    <t>-92622045</t>
  </si>
  <si>
    <t>ocel profilová UPE 140 jakost 11 375</t>
  </si>
  <si>
    <t>Poznámka k položce:_x000D_
Hmotnost: 14,80 kg/m</t>
  </si>
  <si>
    <t>(2*1,85"m"+1*3,18"m")*14,80 "kg/m"/1000</t>
  </si>
  <si>
    <t>(2"ks"*3,37"m"+1"ks"*3,18"m")*14,80 "kg/m"/1000</t>
  </si>
  <si>
    <t>1546111565</t>
  </si>
  <si>
    <t>VON_1 - Vedlejší a ostatní náklady - PS 01, SO 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</si>
  <si>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</si>
  <si>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</si>
  <si>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</si>
  <si>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</si>
  <si>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</si>
  <si>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</si>
  <si>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</si>
  <si>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</si>
  <si>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</si>
  <si>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</si>
  <si>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 - zaměření skutečného provedení</t>
  </si>
  <si>
    <t>1024</t>
  </si>
  <si>
    <t>-1402610385</t>
  </si>
  <si>
    <t>01220300R</t>
  </si>
  <si>
    <t>Geodetické práce na stavbě, vytyčení stavebních konstrukcí během stavby, kontrola polohy před betonáží</t>
  </si>
  <si>
    <t>113361352</t>
  </si>
  <si>
    <t>Poznámka k položce:_x000D_
Přítomnost geodeta na stavbě, vytyčení stavebních konstrukcí během stavby, kontrola polohy před betonáží._x000D_
Veškerá průběžná i konečná měření popsaná v dokumentu „Technická specifikace“, který tvoří součást znění smlouvy.</t>
  </si>
  <si>
    <t>01220301R</t>
  </si>
  <si>
    <t>Zaměření dna na vtoku a plynovodu</t>
  </si>
  <si>
    <t>-1766480416</t>
  </si>
  <si>
    <t>Poznámka k položce:_x000D_
Zaměření dna koryta v místě plynovodu a na vtoku a odpadu MVE – Upřesňující poznámka – geodetické zaměření výškové úrovně dna před realizací stavby a po jejím dokončení v místě plynovodu (dodržení krytí potrubí) a nátoku a odpadu od MVE (zajištění průtočného profilu).</t>
  </si>
  <si>
    <t>01320300R</t>
  </si>
  <si>
    <t>Zpracování realizační a výrobně dílenské dokumentace</t>
  </si>
  <si>
    <t>1436628966</t>
  </si>
  <si>
    <t>013254000</t>
  </si>
  <si>
    <t>Dokumentace skutečného provedení stavby</t>
  </si>
  <si>
    <t>-1909942535</t>
  </si>
  <si>
    <t>013274000</t>
  </si>
  <si>
    <t>Pasportizace objektů</t>
  </si>
  <si>
    <t>1503257361</t>
  </si>
  <si>
    <t>Poznámka k položce:_x000D_
příjezdové komunikace využívané stavbou k přístupu na staveniště na pozemcích obce Čížová a Vrcovice</t>
  </si>
  <si>
    <t>013294000</t>
  </si>
  <si>
    <t>Zpracování a projednání dopravně inženýrského opatření (DIO)</t>
  </si>
  <si>
    <t>-1655355914</t>
  </si>
  <si>
    <t>Poznámka k položce:_x000D_
vyjádření obce Čížová č.j. 362/2021-2 - OU Čížová. jako příslušný silniční správní úřad, požaduje, vzhledem k tomu, že v dané lokalitě je velké množství rekreačních, ale i trvale obydlených staveb a komunikace na pozemcích 373 a 443 je jedinou přístupovou komunikací k těmto objektům, ale i pro příjezd IZS, aby byl zajištěna trvalá průjezdnost této komunikace. Komunikace neumožňuje v délce 440m obousměrný provoz automobilů a to ani jejich vyhýbaní. Požadujeme předložit před zahájením stavby návrh „dopravně inženýrského opatření“ pro zajištění míjení vozidel stavby, ale i vlastníků nemovitostí po dobu stavby.</t>
  </si>
  <si>
    <t>VRN3</t>
  </si>
  <si>
    <t>Zařízení staveniště</t>
  </si>
  <si>
    <t>03120300R</t>
  </si>
  <si>
    <t xml:space="preserve">Zařízení staveniště, zřízení a odstranění, vč. uvedení pozemků do původního stavu </t>
  </si>
  <si>
    <t>-1990945056</t>
  </si>
  <si>
    <t>Poznámka k položce:_x000D_
- Zařízení staveniště a uvedení do původního stavu_x000D_
- Náklady na stavební buňky_x000D_
- Úprava terénu po zrušení zařízení staveniště</t>
  </si>
  <si>
    <t>03120301R</t>
  </si>
  <si>
    <t>Provoz zařízení staveniště</t>
  </si>
  <si>
    <t>1520454792</t>
  </si>
  <si>
    <t>03240301R</t>
  </si>
  <si>
    <t>Ochrana plynovodu EG.D</t>
  </si>
  <si>
    <t>-1069383488</t>
  </si>
  <si>
    <t xml:space="preserve">Poznámka k položce:_x000D_
Ochrana plynovodu EG.D, zřízení a odstranění_x000D_
_x000D_
- 2x ŽB silniční panel 3000/2000/180 _x000D_
- Štěrk frakce 4-8 mm tl. 50 mm - 1,6 m3_x000D_
- Štěrk frakce 8-16 mm tl. 100 mm - 3,15 m3_x000D_
_x000D_
</t>
  </si>
  <si>
    <t>03240302R</t>
  </si>
  <si>
    <t>Ochrana produktovodu ČEPRO</t>
  </si>
  <si>
    <t>-807691449</t>
  </si>
  <si>
    <t>Poznámka k položce:_x000D_
Ochrana produktovodu ČEPRO, zřízení a odstranění_x000D_
_x000D_
- 2x ŽB silniční panel 3000/2000/180 _x000D_
- Štěrk frakce 4-8 mm tl. 50 mm - 1,6 m3_x000D_
- Štěrk frakce 8-16 mm tl. 100 mm - 3,15 m3_x000D_
_x000D_
 stanovisko ČEPRO č.j. S 1-2/7046/23 - ČEPRO požaduje omezení přejezdu těžké techniky přes potrubí. V případě nutnosti přejezdu přes potrubí požadujeme</t>
  </si>
  <si>
    <t>033203000</t>
  </si>
  <si>
    <t>Energie pro zařízení staveniště</t>
  </si>
  <si>
    <t>1322382512</t>
  </si>
  <si>
    <t>034103000</t>
  </si>
  <si>
    <t>Oplocení staveniště</t>
  </si>
  <si>
    <t>2072318979</t>
  </si>
  <si>
    <t>034403000</t>
  </si>
  <si>
    <t>Dopravní značení na staveništi po celou dobu výstavby</t>
  </si>
  <si>
    <t>2121689345</t>
  </si>
  <si>
    <t>Poznámka k položce:_x000D_
semafory, značky, vodácké značky</t>
  </si>
  <si>
    <t>03920301R</t>
  </si>
  <si>
    <t>Oprava místní nezpevněné komunikace</t>
  </si>
  <si>
    <t>-38384254</t>
  </si>
  <si>
    <t xml:space="preserve">Poznámka k položce:_x000D_
Lokální poškozené neúnosné plochy komunikace budou rozebrány na úroveň 0.3 m hloubky s přesahem viditelných hran poškození 0.5m (i v krajích vozovky). Následně bude provedena podkladní nestmelená vrstva z kameniva fr. 0/63 tl. 0,2m a podkladní vrstva ze stmelené směsi (KSC, SC I) tl. 0,1m. Vše za řádného zhutnění při prováděni podkladních vrstev....100m2										_x000D_
_x000D_
* vyhrazená změna závazku_x000D_
</t>
  </si>
  <si>
    <t>03920302R</t>
  </si>
  <si>
    <t>Oprava místní zpevněné komunikace</t>
  </si>
  <si>
    <t>-1201764270</t>
  </si>
  <si>
    <t>Poznámka k položce:_x000D_
 Na poškozených částech komunikace bude provedena finální vrstva z předobalené živičné směsi (ACO 11 nebo ACO 11S) v tloušťce 5 cm, s předchozím provedením infiltračního postřiku 0,7 kg/m2 a řádným vyčištěním komunikace před prováděním postřiku a finální vrstvy. Pokud bude komunikace poškozena v polovině své šířky, nebo více, požadujeme položení asfaltové vrstvy v celé šířce komunikace, s plynulým napojením na asfaltovou část nepoškozené komunikace a zalitím spár asfaltem. V případě, že poškození komunikace stavbou bude rozsáhlé a nebude účelné řešit pomístními opravami, bude provedena pokládka obrusné asfaltové vrstvy v celé délce komunikace, případně ucelených úsecích._x000D_
_x000D_
 *vyhrazená změna závazku</t>
  </si>
  <si>
    <t>03920300R</t>
  </si>
  <si>
    <t>Opatření k zamezení vyvážení nečistot ze staveniště</t>
  </si>
  <si>
    <t>-1591604879</t>
  </si>
  <si>
    <t>Poznámka k položce:_x000D_
po celou dobu výstavby nutné</t>
  </si>
  <si>
    <t>VRN4</t>
  </si>
  <si>
    <t>Inženýrská činnost</t>
  </si>
  <si>
    <t>04140300R</t>
  </si>
  <si>
    <t>Náklady na činnost a opatření vyplývající z plánu BOZP</t>
  </si>
  <si>
    <t>-109693271</t>
  </si>
  <si>
    <t>04250301R</t>
  </si>
  <si>
    <t>Aktualizace a projednání povodňového plánu</t>
  </si>
  <si>
    <t>-879991300</t>
  </si>
  <si>
    <t>Poznámka k položce:_x000D_
revize a doplnění údajů</t>
  </si>
  <si>
    <t>04250302R</t>
  </si>
  <si>
    <t>Aktualizace havarijního plánu</t>
  </si>
  <si>
    <t>482065335</t>
  </si>
  <si>
    <t>04315400R</t>
  </si>
  <si>
    <t>Dynamické zatěžovací zkoušky</t>
  </si>
  <si>
    <t>1142177439</t>
  </si>
  <si>
    <t>4x na každém sjezdu</t>
  </si>
  <si>
    <t>4*2</t>
  </si>
  <si>
    <t>04319400R</t>
  </si>
  <si>
    <t xml:space="preserve">Zkoušky  </t>
  </si>
  <si>
    <t>1904972621</t>
  </si>
  <si>
    <t>Poznámka k položce:_x000D_
zkoušky betonů, bude dále upřesněno v dalším stupni PD</t>
  </si>
  <si>
    <t>VRN9</t>
  </si>
  <si>
    <t>Ostatní náklady</t>
  </si>
  <si>
    <t>091003000</t>
  </si>
  <si>
    <t>Mostní provizorium přes Zlivický potok, zřízení a odstranění vč. údržby</t>
  </si>
  <si>
    <t>-559582274</t>
  </si>
  <si>
    <t xml:space="preserve">Poznámka k položce:_x000D_
Mostní provizorium přes Zlivický potok, zřízení a odstranění vč. údržby_x000D_
_x000D_
- zásyp zeminou_x000D_
- ochranný kamenný zához tl. 0,3 m_x000D_
- žb trouby DN1000 pro konstrukci propustků_x000D_
- žb silniční panely š. 1 m, dl. 3 m_x000D_
</t>
  </si>
  <si>
    <t>příloha D.1.2.b.1.9</t>
  </si>
  <si>
    <t>VON_2 - Vedlejší a ostatní náklady - PS 02, SO 02</t>
  </si>
  <si>
    <t>Poznámka k položce:_x000D_
Lokální poškozené neúnosné plochy komunikace budou rozebrány na úroveň 0.3 m hloubky s přesahem viditelných hran poškození 0.5m (i v krajích vozovky). Následně bude provedena podkladní nestmelená vrstva z kameniva fr. 0/63 tl. 0,2m a podkladní vrstva ze stmelené směsi (KSC, SC I) tl. 0,1m. Vše za řádného zhutnění při prováděni podkladních vrstev....celková plocha 100m2										_x000D_
* vyhrazená změna závazku</t>
  </si>
  <si>
    <t xml:space="preserve">Poznámka k položce:_x000D_
 Na poškozených částech komunikace bude provedena finální vrstva z předobalené živičné směsi (ACO 11 nebo ACO 11S) v tloušťce 5 cm, s předchozím provedením infiltračního postřiku 0,7 kg/m2 a řádným vyčištěním komunikace před prováděním postřiku a finální vrstvy. Pokud bude komunikace poškozena v polovině své šířky, nebo více, požadujeme položení asfaltové vrstvy v celé šířce komunikace, s plynulým napojením na asfaltovou část nepoškozené komunikace a zalitím spár asfaltem. V případě, že poškození komunikace stavbou bude rozsáhlé a nebude účelné řešit pomístními opravami, bude provedena pokládka obrusné asfaltové vrstvy v celé délce komunikace, případně ucelených úsecích.	_x000D_
....celková plocha 100m2_x000D_
_x000D_
 *vyhrazená změna závazku									_x000D_
</t>
  </si>
  <si>
    <t>09150400R</t>
  </si>
  <si>
    <t>Povinná publicita projektu dle dotačních podmínek programu, včetně osazení</t>
  </si>
  <si>
    <t>1216925400</t>
  </si>
  <si>
    <t>Poznámka k položce:_x000D_
informační tabule, velikost A3, vodorovná, materiál například Dibond tloušťky 3 mm; text a formát textu dle určení objednatelem</t>
  </si>
  <si>
    <t>DK - Dočasné konstrukce a práce</t>
  </si>
  <si>
    <t>R01</t>
  </si>
  <si>
    <t>1697881098</t>
  </si>
  <si>
    <t>Poznámka k položce:_x000D_
Položka zahrnuje zejména:_x000D_
_x000D_
I. Zřízení a odstranění jímek stavební jámy vč. prací spojených s úpravou trvalých konstrukcí stavby ochranné jímky (například zkrácení štětových stěn a podobně....)_x000D_
II. Čerpání vody po dobu stavby_x000D_
III. Zemní práce spojené se zřízením jímek._x000D_
IV. Zajištění všech nutných přístupů pro lidi, techniku a materiál-ztížené výrobní podmínky_x000D_
V. Podrobná specifikace požadavků je uvedena v Technické specifikaci_x000D_
_x000D_
_x000D_
„Tuto položku zadavatel zadává dle §92 odst. 2 ZZVZi“</t>
  </si>
  <si>
    <t>přílohy D.1.2.b.1.9.1, D.1.2.b.1.9.2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</si>
</sst>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/>
    </xf>
    <xf numFmtId="0" fontId="40" fillId="0" borderId="0" xfId="1" applyFont="1" applyAlignment="1">
      <alignment vertical="center" wrapText="1"/>
    </xf>
    <xf numFmtId="0" fontId="41" fillId="0" borderId="22" xfId="0" applyFont="1" applyBorder="1" applyAlignment="1" applyProtection="1">
      <alignment horizontal="center" vertical="center"/>
      <protection locked="0"/>
    </xf>
    <xf numFmtId="49" fontId="41" fillId="0" borderId="22" xfId="0" applyNumberFormat="1" applyFont="1" applyBorder="1" applyAlignment="1" applyProtection="1">
      <alignment horizontal="left" vertical="center" wrapText="1"/>
      <protection locked="0"/>
    </xf>
    <xf numFmtId="0" fontId="41" fillId="0" borderId="22" xfId="0" applyFont="1" applyBorder="1" applyAlignment="1" applyProtection="1">
      <alignment horizontal="left" vertical="center" wrapText="1"/>
      <protection locked="0"/>
    </xf>
    <xf numFmtId="0" fontId="41" fillId="0" borderId="22" xfId="0" applyFont="1" applyBorder="1" applyAlignment="1" applyProtection="1">
      <alignment horizontal="center" vertical="center" wrapText="1"/>
      <protection locked="0"/>
    </xf>
    <xf numFmtId="167" fontId="41" fillId="0" borderId="22" xfId="0" applyNumberFormat="1" applyFont="1" applyBorder="1" applyAlignment="1" applyProtection="1">
      <alignment vertical="center"/>
      <protection locked="0"/>
    </xf>
    <xf numFmtId="4" fontId="41" fillId="3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  <protection locked="0"/>
    </xf>
    <xf numFmtId="0" fontId="42" fillId="0" borderId="3" xfId="0" applyFont="1" applyBorder="1" applyAlignment="1">
      <alignment vertical="center"/>
    </xf>
    <xf numFmtId="0" fontId="41" fillId="3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podminky.urs.cz/item/CS_URS_2024_02/998767101" TargetMode="External"/><Relationship Id="rId1" Type="http://schemas.openxmlformats.org/officeDocument/2006/relationships/hyperlink" Target="https://podminky.urs.cz/item/CS_URS_2024_02/76759101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998767101" TargetMode="External"/><Relationship Id="rId2" Type="http://schemas.openxmlformats.org/officeDocument/2006/relationships/hyperlink" Target="https://podminky.urs.cz/item/CS_URS_2024_02/767591021" TargetMode="External"/><Relationship Id="rId1" Type="http://schemas.openxmlformats.org/officeDocument/2006/relationships/hyperlink" Target="https://podminky.urs.cz/item/CS_URS_2024_02/767591002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998767101" TargetMode="External"/><Relationship Id="rId1" Type="http://schemas.openxmlformats.org/officeDocument/2006/relationships/hyperlink" Target="https://podminky.urs.cz/item/CS_URS_2024_02/76759100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67151111" TargetMode="External"/><Relationship Id="rId18" Type="http://schemas.openxmlformats.org/officeDocument/2006/relationships/hyperlink" Target="https://podminky.urs.cz/item/CS_URS_2024_02/181951112" TargetMode="External"/><Relationship Id="rId26" Type="http://schemas.openxmlformats.org/officeDocument/2006/relationships/hyperlink" Target="https://podminky.urs.cz/item/CS_URS_2024_02/321352010" TargetMode="External"/><Relationship Id="rId39" Type="http://schemas.openxmlformats.org/officeDocument/2006/relationships/hyperlink" Target="https://podminky.urs.cz/item/CS_URS_2024_02/997312611" TargetMode="External"/><Relationship Id="rId21" Type="http://schemas.openxmlformats.org/officeDocument/2006/relationships/hyperlink" Target="https://podminky.urs.cz/item/CS_URS_2024_02/182251101" TargetMode="External"/><Relationship Id="rId34" Type="http://schemas.openxmlformats.org/officeDocument/2006/relationships/hyperlink" Target="https://podminky.urs.cz/item/CS_URS_2024_02/462512270" TargetMode="External"/><Relationship Id="rId42" Type="http://schemas.openxmlformats.org/officeDocument/2006/relationships/hyperlink" Target="https://podminky.urs.cz/item/CS_URS_2024_02/998767101" TargetMode="External"/><Relationship Id="rId7" Type="http://schemas.openxmlformats.org/officeDocument/2006/relationships/hyperlink" Target="https://podminky.urs.cz/item/CS_URS_2024_02/124253101" TargetMode="External"/><Relationship Id="rId2" Type="http://schemas.openxmlformats.org/officeDocument/2006/relationships/hyperlink" Target="https://podminky.urs.cz/item/CS_URS_2024_02/112101101" TargetMode="External"/><Relationship Id="rId16" Type="http://schemas.openxmlformats.org/officeDocument/2006/relationships/hyperlink" Target="https://podminky.urs.cz/item/CS_URS_2024_02/181351003" TargetMode="External"/><Relationship Id="rId20" Type="http://schemas.openxmlformats.org/officeDocument/2006/relationships/hyperlink" Target="https://podminky.urs.cz/item/CS_URS_2024_02/182151111" TargetMode="External"/><Relationship Id="rId29" Type="http://schemas.openxmlformats.org/officeDocument/2006/relationships/hyperlink" Target="https://podminky.urs.cz/item/CS_URS_2024_02/452311131" TargetMode="External"/><Relationship Id="rId41" Type="http://schemas.openxmlformats.org/officeDocument/2006/relationships/hyperlink" Target="https://podminky.urs.cz/item/CS_URS_2024_02/998323011" TargetMode="External"/><Relationship Id="rId1" Type="http://schemas.openxmlformats.org/officeDocument/2006/relationships/hyperlink" Target="https://podminky.urs.cz/item/CS_URS_2024_02/111251103" TargetMode="External"/><Relationship Id="rId6" Type="http://schemas.openxmlformats.org/officeDocument/2006/relationships/hyperlink" Target="https://podminky.urs.cz/item/CS_URS_2024_02/112251103" TargetMode="External"/><Relationship Id="rId11" Type="http://schemas.openxmlformats.org/officeDocument/2006/relationships/hyperlink" Target="https://podminky.urs.cz/item/CS_URS_2024_02/153113111" TargetMode="External"/><Relationship Id="rId24" Type="http://schemas.openxmlformats.org/officeDocument/2006/relationships/hyperlink" Target="https://podminky.urs.cz/item/CS_URS_2024_02/321321116" TargetMode="External"/><Relationship Id="rId32" Type="http://schemas.openxmlformats.org/officeDocument/2006/relationships/hyperlink" Target="https://podminky.urs.cz/item/CS_URS_2024_02/462519002" TargetMode="External"/><Relationship Id="rId37" Type="http://schemas.openxmlformats.org/officeDocument/2006/relationships/hyperlink" Target="https://podminky.urs.cz/item/CS_URS_2024_02/985331215" TargetMode="External"/><Relationship Id="rId40" Type="http://schemas.openxmlformats.org/officeDocument/2006/relationships/hyperlink" Target="https://podminky.urs.cz/item/CS_URS_2024_02/998003111" TargetMode="External"/><Relationship Id="rId5" Type="http://schemas.openxmlformats.org/officeDocument/2006/relationships/hyperlink" Target="https://podminky.urs.cz/item/CS_URS_2024_02/112251102" TargetMode="External"/><Relationship Id="rId15" Type="http://schemas.openxmlformats.org/officeDocument/2006/relationships/hyperlink" Target="https://podminky.urs.cz/item/CS_URS_2024_02/171151103" TargetMode="External"/><Relationship Id="rId23" Type="http://schemas.openxmlformats.org/officeDocument/2006/relationships/hyperlink" Target="https://podminky.urs.cz/item/CS_URS_2024_02/321222311" TargetMode="External"/><Relationship Id="rId28" Type="http://schemas.openxmlformats.org/officeDocument/2006/relationships/hyperlink" Target="https://podminky.urs.cz/item/CS_URS_2024_02/451315114" TargetMode="External"/><Relationship Id="rId36" Type="http://schemas.openxmlformats.org/officeDocument/2006/relationships/hyperlink" Target="https://podminky.urs.cz/item/CS_URS_2024_02/966055211" TargetMode="External"/><Relationship Id="rId10" Type="http://schemas.openxmlformats.org/officeDocument/2006/relationships/hyperlink" Target="https://podminky.urs.cz/item/CS_URS_2024_02/153112121" TargetMode="External"/><Relationship Id="rId19" Type="http://schemas.openxmlformats.org/officeDocument/2006/relationships/hyperlink" Target="https://podminky.urs.cz/item/CS_URS_2024_02/181951114" TargetMode="External"/><Relationship Id="rId31" Type="http://schemas.openxmlformats.org/officeDocument/2006/relationships/hyperlink" Target="https://podminky.urs.cz/item/CS_URS_2024_02/462512370" TargetMode="External"/><Relationship Id="rId4" Type="http://schemas.openxmlformats.org/officeDocument/2006/relationships/hyperlink" Target="https://podminky.urs.cz/item/CS_URS_2024_02/112251101" TargetMode="External"/><Relationship Id="rId9" Type="http://schemas.openxmlformats.org/officeDocument/2006/relationships/hyperlink" Target="https://podminky.urs.cz/item/CS_URS_2024_02/153112111" TargetMode="External"/><Relationship Id="rId14" Type="http://schemas.openxmlformats.org/officeDocument/2006/relationships/hyperlink" Target="https://podminky.urs.cz/item/CS_URS_2024_02/171151101" TargetMode="External"/><Relationship Id="rId22" Type="http://schemas.openxmlformats.org/officeDocument/2006/relationships/hyperlink" Target="https://podminky.urs.cz/item/CS_URS_2024_02/224211116" TargetMode="External"/><Relationship Id="rId27" Type="http://schemas.openxmlformats.org/officeDocument/2006/relationships/hyperlink" Target="https://podminky.urs.cz/item/CS_URS_2024_02/321366111" TargetMode="External"/><Relationship Id="rId30" Type="http://schemas.openxmlformats.org/officeDocument/2006/relationships/hyperlink" Target="https://podminky.urs.cz/item/CS_URS_2024_02/462512270" TargetMode="External"/><Relationship Id="rId35" Type="http://schemas.openxmlformats.org/officeDocument/2006/relationships/hyperlink" Target="https://podminky.urs.cz/item/CS_URS_2024_02/953312122" TargetMode="External"/><Relationship Id="rId43" Type="http://schemas.openxmlformats.org/officeDocument/2006/relationships/drawing" Target="../drawings/drawing5.xml"/><Relationship Id="rId8" Type="http://schemas.openxmlformats.org/officeDocument/2006/relationships/hyperlink" Target="https://podminky.urs.cz/item/CS_URS_2024_02/153111114" TargetMode="External"/><Relationship Id="rId3" Type="http://schemas.openxmlformats.org/officeDocument/2006/relationships/hyperlink" Target="https://podminky.urs.cz/item/CS_URS_2024_02/112101102" TargetMode="External"/><Relationship Id="rId12" Type="http://schemas.openxmlformats.org/officeDocument/2006/relationships/hyperlink" Target="https://podminky.urs.cz/item/CS_URS_2024_02/162351103" TargetMode="External"/><Relationship Id="rId17" Type="http://schemas.openxmlformats.org/officeDocument/2006/relationships/hyperlink" Target="https://podminky.urs.cz/item/CS_URS_2024_02/181411121" TargetMode="External"/><Relationship Id="rId25" Type="http://schemas.openxmlformats.org/officeDocument/2006/relationships/hyperlink" Target="https://podminky.urs.cz/item/CS_URS_2024_02/321351010" TargetMode="External"/><Relationship Id="rId33" Type="http://schemas.openxmlformats.org/officeDocument/2006/relationships/hyperlink" Target="https://podminky.urs.cz/item/CS_URS_2024_02/462519003" TargetMode="External"/><Relationship Id="rId38" Type="http://schemas.openxmlformats.org/officeDocument/2006/relationships/hyperlink" Target="https://podminky.urs.cz/item/CS_URS_2024_02/9973125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321321116" TargetMode="External"/><Relationship Id="rId13" Type="http://schemas.openxmlformats.org/officeDocument/2006/relationships/hyperlink" Target="https://podminky.urs.cz/item/CS_URS_2024_02/462511370" TargetMode="External"/><Relationship Id="rId18" Type="http://schemas.openxmlformats.org/officeDocument/2006/relationships/hyperlink" Target="https://podminky.urs.cz/item/CS_URS_2024_02/998767101" TargetMode="External"/><Relationship Id="rId3" Type="http://schemas.openxmlformats.org/officeDocument/2006/relationships/hyperlink" Target="https://podminky.urs.cz/item/CS_URS_2024_02/167151111" TargetMode="External"/><Relationship Id="rId7" Type="http://schemas.openxmlformats.org/officeDocument/2006/relationships/hyperlink" Target="https://podminky.urs.cz/item/CS_URS_2024_02/181951112" TargetMode="External"/><Relationship Id="rId12" Type="http://schemas.openxmlformats.org/officeDocument/2006/relationships/hyperlink" Target="https://podminky.urs.cz/item/CS_URS_2024_02/451315114" TargetMode="External"/><Relationship Id="rId17" Type="http://schemas.openxmlformats.org/officeDocument/2006/relationships/hyperlink" Target="https://podminky.urs.cz/item/CS_URS_2024_02/998323011" TargetMode="External"/><Relationship Id="rId2" Type="http://schemas.openxmlformats.org/officeDocument/2006/relationships/hyperlink" Target="https://podminky.urs.cz/item/CS_URS_2024_02/162351103" TargetMode="External"/><Relationship Id="rId16" Type="http://schemas.openxmlformats.org/officeDocument/2006/relationships/hyperlink" Target="https://podminky.urs.cz/item/CS_URS_2024_02/953333321" TargetMode="External"/><Relationship Id="rId1" Type="http://schemas.openxmlformats.org/officeDocument/2006/relationships/hyperlink" Target="https://podminky.urs.cz/item/CS_URS_2024_02/131251106" TargetMode="External"/><Relationship Id="rId6" Type="http://schemas.openxmlformats.org/officeDocument/2006/relationships/hyperlink" Target="https://podminky.urs.cz/item/CS_URS_2024_02/181411121" TargetMode="External"/><Relationship Id="rId11" Type="http://schemas.openxmlformats.org/officeDocument/2006/relationships/hyperlink" Target="https://podminky.urs.cz/item/CS_URS_2024_02/321366111" TargetMode="External"/><Relationship Id="rId5" Type="http://schemas.openxmlformats.org/officeDocument/2006/relationships/hyperlink" Target="https://podminky.urs.cz/item/CS_URS_2024_02/181351103" TargetMode="External"/><Relationship Id="rId15" Type="http://schemas.openxmlformats.org/officeDocument/2006/relationships/hyperlink" Target="https://podminky.urs.cz/item/CS_URS_2024_02/934956127" TargetMode="External"/><Relationship Id="rId10" Type="http://schemas.openxmlformats.org/officeDocument/2006/relationships/hyperlink" Target="https://podminky.urs.cz/item/CS_URS_2024_02/321352010" TargetMode="External"/><Relationship Id="rId19" Type="http://schemas.openxmlformats.org/officeDocument/2006/relationships/drawing" Target="../drawings/drawing6.xml"/><Relationship Id="rId4" Type="http://schemas.openxmlformats.org/officeDocument/2006/relationships/hyperlink" Target="https://podminky.urs.cz/item/CS_URS_2024_02/174151101" TargetMode="External"/><Relationship Id="rId9" Type="http://schemas.openxmlformats.org/officeDocument/2006/relationships/hyperlink" Target="https://podminky.urs.cz/item/CS_URS_2024_02/321351010" TargetMode="External"/><Relationship Id="rId14" Type="http://schemas.openxmlformats.org/officeDocument/2006/relationships/hyperlink" Target="https://podminky.urs.cz/item/CS_URS_2024_02/46251900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zoomScale="85" zoomScaleNormal="85" workbookViewId="0">
      <selection activeCell="E17" sqref="E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32" t="s">
        <v>5</v>
      </c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41" t="s">
        <v>14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R5" s="20"/>
      <c r="BE5" s="238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42" t="s">
        <v>17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R6" s="20"/>
      <c r="BE6" s="239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9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9"/>
      <c r="BS8" s="17" t="s">
        <v>6</v>
      </c>
    </row>
    <row r="9" spans="1:74" ht="14.45" customHeight="1">
      <c r="B9" s="20"/>
      <c r="AR9" s="20"/>
      <c r="BE9" s="239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39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39"/>
      <c r="BS11" s="17" t="s">
        <v>6</v>
      </c>
    </row>
    <row r="12" spans="1:74" ht="6.95" customHeight="1">
      <c r="B12" s="20"/>
      <c r="AR12" s="20"/>
      <c r="BE12" s="239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39"/>
      <c r="BS13" s="17" t="s">
        <v>6</v>
      </c>
    </row>
    <row r="14" spans="1:74" ht="12.75">
      <c r="B14" s="20"/>
      <c r="E14" s="243" t="s">
        <v>31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7" t="s">
        <v>28</v>
      </c>
      <c r="AN14" s="29" t="s">
        <v>31</v>
      </c>
      <c r="AR14" s="20"/>
      <c r="BE14" s="239"/>
      <c r="BS14" s="17" t="s">
        <v>6</v>
      </c>
    </row>
    <row r="15" spans="1:74" ht="6.95" customHeight="1">
      <c r="B15" s="20"/>
      <c r="AR15" s="20"/>
      <c r="BE15" s="239"/>
      <c r="BS15" s="17" t="s">
        <v>3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39"/>
      <c r="BS16" s="17" t="s">
        <v>3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1</v>
      </c>
      <c r="AR17" s="20"/>
      <c r="BE17" s="239"/>
      <c r="BS17" s="17" t="s">
        <v>35</v>
      </c>
    </row>
    <row r="18" spans="2:71" ht="6.95" customHeight="1">
      <c r="B18" s="20"/>
      <c r="AR18" s="20"/>
      <c r="BE18" s="239"/>
      <c r="BS18" s="17" t="s">
        <v>6</v>
      </c>
    </row>
    <row r="19" spans="2:71" ht="12" customHeight="1">
      <c r="B19" s="20"/>
      <c r="D19" s="27" t="s">
        <v>36</v>
      </c>
      <c r="AK19" s="27" t="s">
        <v>25</v>
      </c>
      <c r="AN19" s="25" t="s">
        <v>1</v>
      </c>
      <c r="AR19" s="20"/>
      <c r="BE19" s="239"/>
      <c r="BS19" s="17" t="s">
        <v>6</v>
      </c>
    </row>
    <row r="20" spans="2:71" ht="18.399999999999999" customHeight="1">
      <c r="B20" s="20"/>
      <c r="E20" s="25" t="s">
        <v>37</v>
      </c>
      <c r="AK20" s="27" t="s">
        <v>28</v>
      </c>
      <c r="AN20" s="25" t="s">
        <v>1</v>
      </c>
      <c r="AR20" s="20"/>
      <c r="BE20" s="239"/>
      <c r="BS20" s="17" t="s">
        <v>35</v>
      </c>
    </row>
    <row r="21" spans="2:71" ht="6.95" customHeight="1">
      <c r="B21" s="20"/>
      <c r="AR21" s="20"/>
      <c r="BE21" s="239"/>
    </row>
    <row r="22" spans="2:71" ht="12" customHeight="1">
      <c r="B22" s="20"/>
      <c r="D22" s="27" t="s">
        <v>38</v>
      </c>
      <c r="AR22" s="20"/>
      <c r="BE22" s="239"/>
    </row>
    <row r="23" spans="2:71" ht="59.25" customHeight="1">
      <c r="B23" s="20"/>
      <c r="E23" s="245" t="s">
        <v>39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0"/>
      <c r="BE23" s="239"/>
    </row>
    <row r="24" spans="2:71" ht="6.95" customHeight="1">
      <c r="B24" s="20"/>
      <c r="AR24" s="20"/>
      <c r="BE24" s="23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9"/>
    </row>
    <row r="26" spans="2:71" s="1" customFormat="1" ht="25.9" customHeight="1">
      <c r="B26" s="32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9">
        <f>ROUND(AG94,2)</f>
        <v>0</v>
      </c>
      <c r="AL26" s="230"/>
      <c r="AM26" s="230"/>
      <c r="AN26" s="230"/>
      <c r="AO26" s="230"/>
      <c r="AR26" s="32"/>
      <c r="BE26" s="239"/>
    </row>
    <row r="27" spans="2:71" s="1" customFormat="1" ht="6.95" customHeight="1">
      <c r="B27" s="32"/>
      <c r="AR27" s="32"/>
      <c r="BE27" s="239"/>
    </row>
    <row r="28" spans="2:71" s="1" customFormat="1" ht="12.75">
      <c r="B28" s="32"/>
      <c r="L28" s="231" t="s">
        <v>41</v>
      </c>
      <c r="M28" s="231"/>
      <c r="N28" s="231"/>
      <c r="O28" s="231"/>
      <c r="P28" s="231"/>
      <c r="W28" s="231" t="s">
        <v>42</v>
      </c>
      <c r="X28" s="231"/>
      <c r="Y28" s="231"/>
      <c r="Z28" s="231"/>
      <c r="AA28" s="231"/>
      <c r="AB28" s="231"/>
      <c r="AC28" s="231"/>
      <c r="AD28" s="231"/>
      <c r="AE28" s="231"/>
      <c r="AK28" s="231" t="s">
        <v>43</v>
      </c>
      <c r="AL28" s="231"/>
      <c r="AM28" s="231"/>
      <c r="AN28" s="231"/>
      <c r="AO28" s="231"/>
      <c r="AR28" s="32"/>
      <c r="BE28" s="239"/>
    </row>
    <row r="29" spans="2:71" s="2" customFormat="1" ht="14.45" customHeight="1">
      <c r="B29" s="36"/>
      <c r="D29" s="27" t="s">
        <v>44</v>
      </c>
      <c r="F29" s="27" t="s">
        <v>45</v>
      </c>
      <c r="L29" s="225">
        <v>0.21</v>
      </c>
      <c r="M29" s="224"/>
      <c r="N29" s="224"/>
      <c r="O29" s="224"/>
      <c r="P29" s="224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ROUND(AV94, 2)</f>
        <v>0</v>
      </c>
      <c r="AL29" s="224"/>
      <c r="AM29" s="224"/>
      <c r="AN29" s="224"/>
      <c r="AO29" s="224"/>
      <c r="AR29" s="36"/>
      <c r="BE29" s="240"/>
    </row>
    <row r="30" spans="2:71" s="2" customFormat="1" ht="14.45" customHeight="1">
      <c r="B30" s="36"/>
      <c r="F30" s="27" t="s">
        <v>46</v>
      </c>
      <c r="L30" s="225">
        <v>0.12</v>
      </c>
      <c r="M30" s="224"/>
      <c r="N30" s="224"/>
      <c r="O30" s="224"/>
      <c r="P30" s="224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3">
        <f>ROUND(AW94, 2)</f>
        <v>0</v>
      </c>
      <c r="AL30" s="224"/>
      <c r="AM30" s="224"/>
      <c r="AN30" s="224"/>
      <c r="AO30" s="224"/>
      <c r="AR30" s="36"/>
      <c r="BE30" s="240"/>
    </row>
    <row r="31" spans="2:71" s="2" customFormat="1" ht="14.45" hidden="1" customHeight="1">
      <c r="B31" s="36"/>
      <c r="F31" s="27" t="s">
        <v>47</v>
      </c>
      <c r="L31" s="225">
        <v>0.21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6"/>
      <c r="BE31" s="240"/>
    </row>
    <row r="32" spans="2:71" s="2" customFormat="1" ht="14.45" hidden="1" customHeight="1">
      <c r="B32" s="36"/>
      <c r="F32" s="27" t="s">
        <v>48</v>
      </c>
      <c r="L32" s="225">
        <v>0.12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6"/>
      <c r="BE32" s="240"/>
    </row>
    <row r="33" spans="2:57" s="2" customFormat="1" ht="14.45" hidden="1" customHeight="1">
      <c r="B33" s="36"/>
      <c r="F33" s="27" t="s">
        <v>49</v>
      </c>
      <c r="L33" s="225">
        <v>0</v>
      </c>
      <c r="M33" s="224"/>
      <c r="N33" s="224"/>
      <c r="O33" s="224"/>
      <c r="P33" s="224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36"/>
      <c r="BE33" s="240"/>
    </row>
    <row r="34" spans="2:57" s="1" customFormat="1" ht="6.95" customHeight="1">
      <c r="B34" s="32"/>
      <c r="AR34" s="32"/>
      <c r="BE34" s="239"/>
    </row>
    <row r="35" spans="2:57" s="1" customFormat="1" ht="25.9" customHeight="1"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37" t="s">
        <v>52</v>
      </c>
      <c r="Y35" s="235"/>
      <c r="Z35" s="235"/>
      <c r="AA35" s="235"/>
      <c r="AB35" s="235"/>
      <c r="AC35" s="39"/>
      <c r="AD35" s="39"/>
      <c r="AE35" s="39"/>
      <c r="AF35" s="39"/>
      <c r="AG35" s="39"/>
      <c r="AH35" s="39"/>
      <c r="AI35" s="39"/>
      <c r="AJ35" s="39"/>
      <c r="AK35" s="234">
        <f>SUM(AK26:AK33)</f>
        <v>0</v>
      </c>
      <c r="AL35" s="235"/>
      <c r="AM35" s="235"/>
      <c r="AN35" s="235"/>
      <c r="AO35" s="236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54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55</v>
      </c>
      <c r="AI60" s="34"/>
      <c r="AJ60" s="34"/>
      <c r="AK60" s="34"/>
      <c r="AL60" s="34"/>
      <c r="AM60" s="43" t="s">
        <v>56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57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58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55</v>
      </c>
      <c r="AI75" s="34"/>
      <c r="AJ75" s="34"/>
      <c r="AK75" s="34"/>
      <c r="AL75" s="34"/>
      <c r="AM75" s="43" t="s">
        <v>56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59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Vrcovice_2024_11_12</v>
      </c>
      <c r="AR84" s="48"/>
    </row>
    <row r="85" spans="1:91" s="4" customFormat="1" ht="36.950000000000003" customHeight="1">
      <c r="B85" s="49"/>
      <c r="C85" s="50" t="s">
        <v>16</v>
      </c>
      <c r="L85" s="226" t="str">
        <f>K6</f>
        <v>Otava ř. km 19,2 Rekonstrukce jezu Vrcovice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Vrcovice</v>
      </c>
      <c r="AI87" s="27" t="s">
        <v>22</v>
      </c>
      <c r="AM87" s="228" t="str">
        <f>IF(AN8= "","",AN8)</f>
        <v>12. 11. 2024</v>
      </c>
      <c r="AN87" s="228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Povodí Vltavy, státní podnik</v>
      </c>
      <c r="AI89" s="27" t="s">
        <v>32</v>
      </c>
      <c r="AM89" s="207" t="str">
        <f>IF(E17="","",E17)</f>
        <v>Sweco Hydroprojekt a.s.</v>
      </c>
      <c r="AN89" s="208"/>
      <c r="AO89" s="208"/>
      <c r="AP89" s="208"/>
      <c r="AR89" s="32"/>
      <c r="AS89" s="203" t="s">
        <v>60</v>
      </c>
      <c r="AT89" s="20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36</v>
      </c>
      <c r="AM90" s="207" t="str">
        <f>IF(E20="","",E20)</f>
        <v xml:space="preserve"> </v>
      </c>
      <c r="AN90" s="208"/>
      <c r="AO90" s="208"/>
      <c r="AP90" s="208"/>
      <c r="AR90" s="32"/>
      <c r="AS90" s="205"/>
      <c r="AT90" s="206"/>
      <c r="BD90" s="56"/>
    </row>
    <row r="91" spans="1:91" s="1" customFormat="1" ht="10.9" customHeight="1">
      <c r="B91" s="32"/>
      <c r="AR91" s="32"/>
      <c r="AS91" s="205"/>
      <c r="AT91" s="206"/>
      <c r="BD91" s="56"/>
    </row>
    <row r="92" spans="1:91" s="1" customFormat="1" ht="29.25" customHeight="1">
      <c r="B92" s="32"/>
      <c r="C92" s="209" t="s">
        <v>61</v>
      </c>
      <c r="D92" s="210"/>
      <c r="E92" s="210"/>
      <c r="F92" s="210"/>
      <c r="G92" s="210"/>
      <c r="H92" s="57"/>
      <c r="I92" s="212" t="s">
        <v>62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1" t="s">
        <v>63</v>
      </c>
      <c r="AH92" s="210"/>
      <c r="AI92" s="210"/>
      <c r="AJ92" s="210"/>
      <c r="AK92" s="210"/>
      <c r="AL92" s="210"/>
      <c r="AM92" s="210"/>
      <c r="AN92" s="212" t="s">
        <v>64</v>
      </c>
      <c r="AO92" s="210"/>
      <c r="AP92" s="213"/>
      <c r="AQ92" s="58" t="s">
        <v>65</v>
      </c>
      <c r="AR92" s="32"/>
      <c r="AS92" s="59" t="s">
        <v>66</v>
      </c>
      <c r="AT92" s="60" t="s">
        <v>67</v>
      </c>
      <c r="AU92" s="60" t="s">
        <v>68</v>
      </c>
      <c r="AV92" s="60" t="s">
        <v>69</v>
      </c>
      <c r="AW92" s="60" t="s">
        <v>70</v>
      </c>
      <c r="AX92" s="60" t="s">
        <v>71</v>
      </c>
      <c r="AY92" s="60" t="s">
        <v>72</v>
      </c>
      <c r="AZ92" s="60" t="s">
        <v>73</v>
      </c>
      <c r="BA92" s="60" t="s">
        <v>74</v>
      </c>
      <c r="BB92" s="60" t="s">
        <v>75</v>
      </c>
      <c r="BC92" s="60" t="s">
        <v>76</v>
      </c>
      <c r="BD92" s="61" t="s">
        <v>77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78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17">
        <f>ROUND(AG95+AG96+SUM(AG99:AG103),2)</f>
        <v>0</v>
      </c>
      <c r="AH94" s="217"/>
      <c r="AI94" s="217"/>
      <c r="AJ94" s="217"/>
      <c r="AK94" s="217"/>
      <c r="AL94" s="217"/>
      <c r="AM94" s="217"/>
      <c r="AN94" s="218">
        <f t="shared" ref="AN94:AN103" si="0">SUM(AG94,AT94)</f>
        <v>0</v>
      </c>
      <c r="AO94" s="218"/>
      <c r="AP94" s="218"/>
      <c r="AQ94" s="67" t="s">
        <v>1</v>
      </c>
      <c r="AR94" s="63"/>
      <c r="AS94" s="68">
        <f>ROUND(AS95+AS96+SUM(AS99:AS103),2)</f>
        <v>0</v>
      </c>
      <c r="AT94" s="69">
        <f t="shared" ref="AT94:AT103" si="1">ROUND(SUM(AV94:AW94),2)</f>
        <v>0</v>
      </c>
      <c r="AU94" s="70">
        <f>ROUND(AU95+AU96+SUM(AU99:AU103),5)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ROUND(AZ95+AZ96+SUM(AZ99:AZ103),2)</f>
        <v>0</v>
      </c>
      <c r="BA94" s="69">
        <f>ROUND(BA95+BA96+SUM(BA99:BA103),2)</f>
        <v>0</v>
      </c>
      <c r="BB94" s="69">
        <f>ROUND(BB95+BB96+SUM(BB99:BB103),2)</f>
        <v>0</v>
      </c>
      <c r="BC94" s="69">
        <f>ROUND(BC95+BC96+SUM(BC99:BC103),2)</f>
        <v>0</v>
      </c>
      <c r="BD94" s="71">
        <f>ROUND(BD95+BD96+SUM(BD99:BD103),2)</f>
        <v>0</v>
      </c>
      <c r="BS94" s="72" t="s">
        <v>79</v>
      </c>
      <c r="BT94" s="72" t="s">
        <v>80</v>
      </c>
      <c r="BU94" s="73" t="s">
        <v>81</v>
      </c>
      <c r="BV94" s="72" t="s">
        <v>82</v>
      </c>
      <c r="BW94" s="72" t="s">
        <v>4</v>
      </c>
      <c r="BX94" s="72" t="s">
        <v>83</v>
      </c>
      <c r="CL94" s="72" t="s">
        <v>1</v>
      </c>
    </row>
    <row r="95" spans="1:91" s="6" customFormat="1" ht="16.5" customHeight="1">
      <c r="A95" s="74" t="s">
        <v>84</v>
      </c>
      <c r="B95" s="75"/>
      <c r="C95" s="76"/>
      <c r="D95" s="216" t="s">
        <v>85</v>
      </c>
      <c r="E95" s="216"/>
      <c r="F95" s="216"/>
      <c r="G95" s="216"/>
      <c r="H95" s="216"/>
      <c r="I95" s="77"/>
      <c r="J95" s="216" t="s">
        <v>86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'PS 01 - Lávka pro vodáky'!J30</f>
        <v>0</v>
      </c>
      <c r="AH95" s="215"/>
      <c r="AI95" s="215"/>
      <c r="AJ95" s="215"/>
      <c r="AK95" s="215"/>
      <c r="AL95" s="215"/>
      <c r="AM95" s="215"/>
      <c r="AN95" s="214">
        <f t="shared" si="0"/>
        <v>0</v>
      </c>
      <c r="AO95" s="215"/>
      <c r="AP95" s="215"/>
      <c r="AQ95" s="78" t="s">
        <v>87</v>
      </c>
      <c r="AR95" s="75"/>
      <c r="AS95" s="79">
        <v>0</v>
      </c>
      <c r="AT95" s="80">
        <f t="shared" si="1"/>
        <v>0</v>
      </c>
      <c r="AU95" s="81">
        <f>'PS 01 - Lávka pro vodáky'!P118</f>
        <v>0</v>
      </c>
      <c r="AV95" s="80">
        <f>'PS 01 - Lávka pro vodáky'!J33</f>
        <v>0</v>
      </c>
      <c r="AW95" s="80">
        <f>'PS 01 - Lávka pro vodáky'!J34</f>
        <v>0</v>
      </c>
      <c r="AX95" s="80">
        <f>'PS 01 - Lávka pro vodáky'!J35</f>
        <v>0</v>
      </c>
      <c r="AY95" s="80">
        <f>'PS 01 - Lávka pro vodáky'!J36</f>
        <v>0</v>
      </c>
      <c r="AZ95" s="80">
        <f>'PS 01 - Lávka pro vodáky'!F33</f>
        <v>0</v>
      </c>
      <c r="BA95" s="80">
        <f>'PS 01 - Lávka pro vodáky'!F34</f>
        <v>0</v>
      </c>
      <c r="BB95" s="80">
        <f>'PS 01 - Lávka pro vodáky'!F35</f>
        <v>0</v>
      </c>
      <c r="BC95" s="80">
        <f>'PS 01 - Lávka pro vodáky'!F36</f>
        <v>0</v>
      </c>
      <c r="BD95" s="82">
        <f>'PS 01 - Lávka pro vodáky'!F37</f>
        <v>0</v>
      </c>
      <c r="BT95" s="83" t="s">
        <v>88</v>
      </c>
      <c r="BV95" s="83" t="s">
        <v>82</v>
      </c>
      <c r="BW95" s="83" t="s">
        <v>89</v>
      </c>
      <c r="BX95" s="83" t="s">
        <v>4</v>
      </c>
      <c r="CL95" s="83" t="s">
        <v>1</v>
      </c>
      <c r="CM95" s="83" t="s">
        <v>90</v>
      </c>
    </row>
    <row r="96" spans="1:91" s="6" customFormat="1" ht="16.5" customHeight="1">
      <c r="B96" s="75"/>
      <c r="C96" s="76"/>
      <c r="D96" s="216" t="s">
        <v>91</v>
      </c>
      <c r="E96" s="216"/>
      <c r="F96" s="216"/>
      <c r="G96" s="216"/>
      <c r="H96" s="216"/>
      <c r="I96" s="77"/>
      <c r="J96" s="216" t="s">
        <v>92</v>
      </c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19">
        <f>ROUND(SUM(AG97:AG98),2)</f>
        <v>0</v>
      </c>
      <c r="AH96" s="215"/>
      <c r="AI96" s="215"/>
      <c r="AJ96" s="215"/>
      <c r="AK96" s="215"/>
      <c r="AL96" s="215"/>
      <c r="AM96" s="215"/>
      <c r="AN96" s="214">
        <f t="shared" si="0"/>
        <v>0</v>
      </c>
      <c r="AO96" s="215"/>
      <c r="AP96" s="215"/>
      <c r="AQ96" s="78" t="s">
        <v>87</v>
      </c>
      <c r="AR96" s="75"/>
      <c r="AS96" s="79">
        <f>ROUND(SUM(AS97:AS98),2)</f>
        <v>0</v>
      </c>
      <c r="AT96" s="80">
        <f t="shared" si="1"/>
        <v>0</v>
      </c>
      <c r="AU96" s="81">
        <f>ROUND(SUM(AU97:AU98),5)</f>
        <v>0</v>
      </c>
      <c r="AV96" s="80">
        <f>ROUND(AZ96*L29,2)</f>
        <v>0</v>
      </c>
      <c r="AW96" s="80">
        <f>ROUND(BA96*L30,2)</f>
        <v>0</v>
      </c>
      <c r="AX96" s="80">
        <f>ROUND(BB96*L29,2)</f>
        <v>0</v>
      </c>
      <c r="AY96" s="80">
        <f>ROUND(BC96*L30,2)</f>
        <v>0</v>
      </c>
      <c r="AZ96" s="80">
        <f>ROUND(SUM(AZ97:AZ98),2)</f>
        <v>0</v>
      </c>
      <c r="BA96" s="80">
        <f>ROUND(SUM(BA97:BA98),2)</f>
        <v>0</v>
      </c>
      <c r="BB96" s="80">
        <f>ROUND(SUM(BB97:BB98),2)</f>
        <v>0</v>
      </c>
      <c r="BC96" s="80">
        <f>ROUND(SUM(BC97:BC98),2)</f>
        <v>0</v>
      </c>
      <c r="BD96" s="82">
        <f>ROUND(SUM(BD97:BD98),2)</f>
        <v>0</v>
      </c>
      <c r="BS96" s="83" t="s">
        <v>79</v>
      </c>
      <c r="BT96" s="83" t="s">
        <v>88</v>
      </c>
      <c r="BU96" s="83" t="s">
        <v>81</v>
      </c>
      <c r="BV96" s="83" t="s">
        <v>82</v>
      </c>
      <c r="BW96" s="83" t="s">
        <v>93</v>
      </c>
      <c r="BX96" s="83" t="s">
        <v>4</v>
      </c>
      <c r="CL96" s="83" t="s">
        <v>1</v>
      </c>
      <c r="CM96" s="83" t="s">
        <v>90</v>
      </c>
    </row>
    <row r="97" spans="1:91" s="3" customFormat="1" ht="16.5" customHeight="1">
      <c r="A97" s="74" t="s">
        <v>84</v>
      </c>
      <c r="B97" s="48"/>
      <c r="C97" s="9"/>
      <c r="D97" s="9"/>
      <c r="E97" s="220" t="s">
        <v>94</v>
      </c>
      <c r="F97" s="220"/>
      <c r="G97" s="220"/>
      <c r="H97" s="220"/>
      <c r="I97" s="220"/>
      <c r="J97" s="9"/>
      <c r="K97" s="220" t="s">
        <v>95</v>
      </c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1">
        <f>'PS 02.1 - Lávka přes RP d...'!J32</f>
        <v>0</v>
      </c>
      <c r="AH97" s="222"/>
      <c r="AI97" s="222"/>
      <c r="AJ97" s="222"/>
      <c r="AK97" s="222"/>
      <c r="AL97" s="222"/>
      <c r="AM97" s="222"/>
      <c r="AN97" s="221">
        <f t="shared" si="0"/>
        <v>0</v>
      </c>
      <c r="AO97" s="222"/>
      <c r="AP97" s="222"/>
      <c r="AQ97" s="84" t="s">
        <v>96</v>
      </c>
      <c r="AR97" s="48"/>
      <c r="AS97" s="85">
        <v>0</v>
      </c>
      <c r="AT97" s="86">
        <f t="shared" si="1"/>
        <v>0</v>
      </c>
      <c r="AU97" s="87">
        <f>'PS 02.1 - Lávka přes RP d...'!P122</f>
        <v>0</v>
      </c>
      <c r="AV97" s="86">
        <f>'PS 02.1 - Lávka přes RP d...'!J35</f>
        <v>0</v>
      </c>
      <c r="AW97" s="86">
        <f>'PS 02.1 - Lávka přes RP d...'!J36</f>
        <v>0</v>
      </c>
      <c r="AX97" s="86">
        <f>'PS 02.1 - Lávka přes RP d...'!J37</f>
        <v>0</v>
      </c>
      <c r="AY97" s="86">
        <f>'PS 02.1 - Lávka přes RP d...'!J38</f>
        <v>0</v>
      </c>
      <c r="AZ97" s="86">
        <f>'PS 02.1 - Lávka přes RP d...'!F35</f>
        <v>0</v>
      </c>
      <c r="BA97" s="86">
        <f>'PS 02.1 - Lávka přes RP d...'!F36</f>
        <v>0</v>
      </c>
      <c r="BB97" s="86">
        <f>'PS 02.1 - Lávka přes RP d...'!F37</f>
        <v>0</v>
      </c>
      <c r="BC97" s="86">
        <f>'PS 02.1 - Lávka přes RP d...'!F38</f>
        <v>0</v>
      </c>
      <c r="BD97" s="88">
        <f>'PS 02.1 - Lávka přes RP d...'!F39</f>
        <v>0</v>
      </c>
      <c r="BT97" s="25" t="s">
        <v>90</v>
      </c>
      <c r="BV97" s="25" t="s">
        <v>82</v>
      </c>
      <c r="BW97" s="25" t="s">
        <v>97</v>
      </c>
      <c r="BX97" s="25" t="s">
        <v>93</v>
      </c>
      <c r="CL97" s="25" t="s">
        <v>1</v>
      </c>
    </row>
    <row r="98" spans="1:91" s="3" customFormat="1" ht="16.5" customHeight="1">
      <c r="A98" s="74" t="s">
        <v>84</v>
      </c>
      <c r="B98" s="48"/>
      <c r="C98" s="9"/>
      <c r="D98" s="9"/>
      <c r="E98" s="220" t="s">
        <v>98</v>
      </c>
      <c r="F98" s="220"/>
      <c r="G98" s="220"/>
      <c r="H98" s="220"/>
      <c r="I98" s="220"/>
      <c r="J98" s="9"/>
      <c r="K98" s="220" t="s">
        <v>99</v>
      </c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21">
        <f>'PS 02.2 - Lávka přes RP h...'!J32</f>
        <v>0</v>
      </c>
      <c r="AH98" s="222"/>
      <c r="AI98" s="222"/>
      <c r="AJ98" s="222"/>
      <c r="AK98" s="222"/>
      <c r="AL98" s="222"/>
      <c r="AM98" s="222"/>
      <c r="AN98" s="221">
        <f t="shared" si="0"/>
        <v>0</v>
      </c>
      <c r="AO98" s="222"/>
      <c r="AP98" s="222"/>
      <c r="AQ98" s="84" t="s">
        <v>96</v>
      </c>
      <c r="AR98" s="48"/>
      <c r="AS98" s="85">
        <v>0</v>
      </c>
      <c r="AT98" s="86">
        <f t="shared" si="1"/>
        <v>0</v>
      </c>
      <c r="AU98" s="87">
        <f>'PS 02.2 - Lávka přes RP h...'!P122</f>
        <v>0</v>
      </c>
      <c r="AV98" s="86">
        <f>'PS 02.2 - Lávka přes RP h...'!J35</f>
        <v>0</v>
      </c>
      <c r="AW98" s="86">
        <f>'PS 02.2 - Lávka přes RP h...'!J36</f>
        <v>0</v>
      </c>
      <c r="AX98" s="86">
        <f>'PS 02.2 - Lávka přes RP h...'!J37</f>
        <v>0</v>
      </c>
      <c r="AY98" s="86">
        <f>'PS 02.2 - Lávka přes RP h...'!J38</f>
        <v>0</v>
      </c>
      <c r="AZ98" s="86">
        <f>'PS 02.2 - Lávka přes RP h...'!F35</f>
        <v>0</v>
      </c>
      <c r="BA98" s="86">
        <f>'PS 02.2 - Lávka přes RP h...'!F36</f>
        <v>0</v>
      </c>
      <c r="BB98" s="86">
        <f>'PS 02.2 - Lávka přes RP h...'!F37</f>
        <v>0</v>
      </c>
      <c r="BC98" s="86">
        <f>'PS 02.2 - Lávka přes RP h...'!F38</f>
        <v>0</v>
      </c>
      <c r="BD98" s="88">
        <f>'PS 02.2 - Lávka přes RP h...'!F39</f>
        <v>0</v>
      </c>
      <c r="BT98" s="25" t="s">
        <v>90</v>
      </c>
      <c r="BV98" s="25" t="s">
        <v>82</v>
      </c>
      <c r="BW98" s="25" t="s">
        <v>100</v>
      </c>
      <c r="BX98" s="25" t="s">
        <v>93</v>
      </c>
      <c r="CL98" s="25" t="s">
        <v>1</v>
      </c>
    </row>
    <row r="99" spans="1:91" s="6" customFormat="1" ht="16.5" customHeight="1">
      <c r="A99" s="74" t="s">
        <v>84</v>
      </c>
      <c r="B99" s="75"/>
      <c r="C99" s="76"/>
      <c r="D99" s="216" t="s">
        <v>101</v>
      </c>
      <c r="E99" s="216"/>
      <c r="F99" s="216"/>
      <c r="G99" s="216"/>
      <c r="H99" s="216"/>
      <c r="I99" s="77"/>
      <c r="J99" s="216" t="s">
        <v>102</v>
      </c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216"/>
      <c r="AF99" s="216"/>
      <c r="AG99" s="214">
        <f>'SO 01 - Jez'!J30</f>
        <v>0</v>
      </c>
      <c r="AH99" s="215"/>
      <c r="AI99" s="215"/>
      <c r="AJ99" s="215"/>
      <c r="AK99" s="215"/>
      <c r="AL99" s="215"/>
      <c r="AM99" s="215"/>
      <c r="AN99" s="214">
        <f t="shared" si="0"/>
        <v>0</v>
      </c>
      <c r="AO99" s="215"/>
      <c r="AP99" s="215"/>
      <c r="AQ99" s="78" t="s">
        <v>103</v>
      </c>
      <c r="AR99" s="75"/>
      <c r="AS99" s="79">
        <v>0</v>
      </c>
      <c r="AT99" s="80">
        <f t="shared" si="1"/>
        <v>0</v>
      </c>
      <c r="AU99" s="81">
        <f>'SO 01 - Jez'!P126</f>
        <v>0</v>
      </c>
      <c r="AV99" s="80">
        <f>'SO 01 - Jez'!J33</f>
        <v>0</v>
      </c>
      <c r="AW99" s="80">
        <f>'SO 01 - Jez'!J34</f>
        <v>0</v>
      </c>
      <c r="AX99" s="80">
        <f>'SO 01 - Jez'!J35</f>
        <v>0</v>
      </c>
      <c r="AY99" s="80">
        <f>'SO 01 - Jez'!J36</f>
        <v>0</v>
      </c>
      <c r="AZ99" s="80">
        <f>'SO 01 - Jez'!F33</f>
        <v>0</v>
      </c>
      <c r="BA99" s="80">
        <f>'SO 01 - Jez'!F34</f>
        <v>0</v>
      </c>
      <c r="BB99" s="80">
        <f>'SO 01 - Jez'!F35</f>
        <v>0</v>
      </c>
      <c r="BC99" s="80">
        <f>'SO 01 - Jez'!F36</f>
        <v>0</v>
      </c>
      <c r="BD99" s="82">
        <f>'SO 01 - Jez'!F37</f>
        <v>0</v>
      </c>
      <c r="BT99" s="83" t="s">
        <v>88</v>
      </c>
      <c r="BV99" s="83" t="s">
        <v>82</v>
      </c>
      <c r="BW99" s="83" t="s">
        <v>104</v>
      </c>
      <c r="BX99" s="83" t="s">
        <v>4</v>
      </c>
      <c r="CL99" s="83" t="s">
        <v>1</v>
      </c>
      <c r="CM99" s="83" t="s">
        <v>90</v>
      </c>
    </row>
    <row r="100" spans="1:91" s="6" customFormat="1" ht="16.5" customHeight="1">
      <c r="A100" s="74" t="s">
        <v>84</v>
      </c>
      <c r="B100" s="75"/>
      <c r="C100" s="76"/>
      <c r="D100" s="216" t="s">
        <v>105</v>
      </c>
      <c r="E100" s="216"/>
      <c r="F100" s="216"/>
      <c r="G100" s="216"/>
      <c r="H100" s="216"/>
      <c r="I100" s="77"/>
      <c r="J100" s="216" t="s">
        <v>106</v>
      </c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4">
        <f>'SO 02 - Rybí přechod'!J30</f>
        <v>0</v>
      </c>
      <c r="AH100" s="215"/>
      <c r="AI100" s="215"/>
      <c r="AJ100" s="215"/>
      <c r="AK100" s="215"/>
      <c r="AL100" s="215"/>
      <c r="AM100" s="215"/>
      <c r="AN100" s="214">
        <f t="shared" si="0"/>
        <v>0</v>
      </c>
      <c r="AO100" s="215"/>
      <c r="AP100" s="215"/>
      <c r="AQ100" s="78" t="s">
        <v>103</v>
      </c>
      <c r="AR100" s="75"/>
      <c r="AS100" s="79">
        <v>0</v>
      </c>
      <c r="AT100" s="80">
        <f t="shared" si="1"/>
        <v>0</v>
      </c>
      <c r="AU100" s="81">
        <f>'SO 02 - Rybí přechod'!P124</f>
        <v>0</v>
      </c>
      <c r="AV100" s="80">
        <f>'SO 02 - Rybí přechod'!J33</f>
        <v>0</v>
      </c>
      <c r="AW100" s="80">
        <f>'SO 02 - Rybí přechod'!J34</f>
        <v>0</v>
      </c>
      <c r="AX100" s="80">
        <f>'SO 02 - Rybí přechod'!J35</f>
        <v>0</v>
      </c>
      <c r="AY100" s="80">
        <f>'SO 02 - Rybí přechod'!J36</f>
        <v>0</v>
      </c>
      <c r="AZ100" s="80">
        <f>'SO 02 - Rybí přechod'!F33</f>
        <v>0</v>
      </c>
      <c r="BA100" s="80">
        <f>'SO 02 - Rybí přechod'!F34</f>
        <v>0</v>
      </c>
      <c r="BB100" s="80">
        <f>'SO 02 - Rybí přechod'!F35</f>
        <v>0</v>
      </c>
      <c r="BC100" s="80">
        <f>'SO 02 - Rybí přechod'!F36</f>
        <v>0</v>
      </c>
      <c r="BD100" s="82">
        <f>'SO 02 - Rybí přechod'!F37</f>
        <v>0</v>
      </c>
      <c r="BT100" s="83" t="s">
        <v>88</v>
      </c>
      <c r="BV100" s="83" t="s">
        <v>82</v>
      </c>
      <c r="BW100" s="83" t="s">
        <v>107</v>
      </c>
      <c r="BX100" s="83" t="s">
        <v>4</v>
      </c>
      <c r="CL100" s="83" t="s">
        <v>1</v>
      </c>
      <c r="CM100" s="83" t="s">
        <v>90</v>
      </c>
    </row>
    <row r="101" spans="1:91" s="6" customFormat="1" ht="24.75" customHeight="1">
      <c r="A101" s="74" t="s">
        <v>84</v>
      </c>
      <c r="B101" s="75"/>
      <c r="C101" s="76"/>
      <c r="D101" s="216" t="s">
        <v>108</v>
      </c>
      <c r="E101" s="216"/>
      <c r="F101" s="216"/>
      <c r="G101" s="216"/>
      <c r="H101" s="216"/>
      <c r="I101" s="77"/>
      <c r="J101" s="216" t="s">
        <v>109</v>
      </c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4">
        <f>'VON_1 - Vedlejší a ostatn...'!J30</f>
        <v>0</v>
      </c>
      <c r="AH101" s="215"/>
      <c r="AI101" s="215"/>
      <c r="AJ101" s="215"/>
      <c r="AK101" s="215"/>
      <c r="AL101" s="215"/>
      <c r="AM101" s="215"/>
      <c r="AN101" s="214">
        <f t="shared" si="0"/>
        <v>0</v>
      </c>
      <c r="AO101" s="215"/>
      <c r="AP101" s="215"/>
      <c r="AQ101" s="78" t="s">
        <v>110</v>
      </c>
      <c r="AR101" s="75"/>
      <c r="AS101" s="79">
        <v>0</v>
      </c>
      <c r="AT101" s="80">
        <f t="shared" si="1"/>
        <v>0</v>
      </c>
      <c r="AU101" s="81">
        <f>'VON_1 - Vedlejší a ostatn...'!P121</f>
        <v>0</v>
      </c>
      <c r="AV101" s="80">
        <f>'VON_1 - Vedlejší a ostatn...'!J33</f>
        <v>0</v>
      </c>
      <c r="AW101" s="80">
        <f>'VON_1 - Vedlejší a ostatn...'!J34</f>
        <v>0</v>
      </c>
      <c r="AX101" s="80">
        <f>'VON_1 - Vedlejší a ostatn...'!J35</f>
        <v>0</v>
      </c>
      <c r="AY101" s="80">
        <f>'VON_1 - Vedlejší a ostatn...'!J36</f>
        <v>0</v>
      </c>
      <c r="AZ101" s="80">
        <f>'VON_1 - Vedlejší a ostatn...'!F33</f>
        <v>0</v>
      </c>
      <c r="BA101" s="80">
        <f>'VON_1 - Vedlejší a ostatn...'!F34</f>
        <v>0</v>
      </c>
      <c r="BB101" s="80">
        <f>'VON_1 - Vedlejší a ostatn...'!F35</f>
        <v>0</v>
      </c>
      <c r="BC101" s="80">
        <f>'VON_1 - Vedlejší a ostatn...'!F36</f>
        <v>0</v>
      </c>
      <c r="BD101" s="82">
        <f>'VON_1 - Vedlejší a ostatn...'!F37</f>
        <v>0</v>
      </c>
      <c r="BT101" s="83" t="s">
        <v>88</v>
      </c>
      <c r="BV101" s="83" t="s">
        <v>82</v>
      </c>
      <c r="BW101" s="83" t="s">
        <v>111</v>
      </c>
      <c r="BX101" s="83" t="s">
        <v>4</v>
      </c>
      <c r="CL101" s="83" t="s">
        <v>1</v>
      </c>
      <c r="CM101" s="83" t="s">
        <v>90</v>
      </c>
    </row>
    <row r="102" spans="1:91" s="6" customFormat="1" ht="24.75" customHeight="1">
      <c r="A102" s="74" t="s">
        <v>84</v>
      </c>
      <c r="B102" s="75"/>
      <c r="C102" s="76"/>
      <c r="D102" s="216" t="s">
        <v>112</v>
      </c>
      <c r="E102" s="216"/>
      <c r="F102" s="216"/>
      <c r="G102" s="216"/>
      <c r="H102" s="216"/>
      <c r="I102" s="77"/>
      <c r="J102" s="216" t="s">
        <v>113</v>
      </c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4">
        <f>'VON_2 - Vedlejší a ostatn...'!J30</f>
        <v>0</v>
      </c>
      <c r="AH102" s="215"/>
      <c r="AI102" s="215"/>
      <c r="AJ102" s="215"/>
      <c r="AK102" s="215"/>
      <c r="AL102" s="215"/>
      <c r="AM102" s="215"/>
      <c r="AN102" s="214">
        <f t="shared" si="0"/>
        <v>0</v>
      </c>
      <c r="AO102" s="215"/>
      <c r="AP102" s="215"/>
      <c r="AQ102" s="78" t="s">
        <v>110</v>
      </c>
      <c r="AR102" s="75"/>
      <c r="AS102" s="79">
        <v>0</v>
      </c>
      <c r="AT102" s="80">
        <f t="shared" si="1"/>
        <v>0</v>
      </c>
      <c r="AU102" s="81">
        <f>'VON_2 - Vedlejší a ostatn...'!P121</f>
        <v>0</v>
      </c>
      <c r="AV102" s="80">
        <f>'VON_2 - Vedlejší a ostatn...'!J33</f>
        <v>0</v>
      </c>
      <c r="AW102" s="80">
        <f>'VON_2 - Vedlejší a ostatn...'!J34</f>
        <v>0</v>
      </c>
      <c r="AX102" s="80">
        <f>'VON_2 - Vedlejší a ostatn...'!J35</f>
        <v>0</v>
      </c>
      <c r="AY102" s="80">
        <f>'VON_2 - Vedlejší a ostatn...'!J36</f>
        <v>0</v>
      </c>
      <c r="AZ102" s="80">
        <f>'VON_2 - Vedlejší a ostatn...'!F33</f>
        <v>0</v>
      </c>
      <c r="BA102" s="80">
        <f>'VON_2 - Vedlejší a ostatn...'!F34</f>
        <v>0</v>
      </c>
      <c r="BB102" s="80">
        <f>'VON_2 - Vedlejší a ostatn...'!F35</f>
        <v>0</v>
      </c>
      <c r="BC102" s="80">
        <f>'VON_2 - Vedlejší a ostatn...'!F36</f>
        <v>0</v>
      </c>
      <c r="BD102" s="82">
        <f>'VON_2 - Vedlejší a ostatn...'!F37</f>
        <v>0</v>
      </c>
      <c r="BT102" s="83" t="s">
        <v>88</v>
      </c>
      <c r="BV102" s="83" t="s">
        <v>82</v>
      </c>
      <c r="BW102" s="83" t="s">
        <v>114</v>
      </c>
      <c r="BX102" s="83" t="s">
        <v>4</v>
      </c>
      <c r="CL102" s="83" t="s">
        <v>1</v>
      </c>
      <c r="CM102" s="83" t="s">
        <v>90</v>
      </c>
    </row>
    <row r="103" spans="1:91" s="6" customFormat="1" ht="16.5" customHeight="1">
      <c r="A103" s="74" t="s">
        <v>84</v>
      </c>
      <c r="B103" s="75"/>
      <c r="C103" s="76"/>
      <c r="D103" s="216" t="s">
        <v>115</v>
      </c>
      <c r="E103" s="216"/>
      <c r="F103" s="216"/>
      <c r="G103" s="216"/>
      <c r="H103" s="216"/>
      <c r="I103" s="77"/>
      <c r="J103" s="216" t="s">
        <v>116</v>
      </c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4">
        <f>'DK - Dočasné konstrukce a...'!J30</f>
        <v>0</v>
      </c>
      <c r="AH103" s="215"/>
      <c r="AI103" s="215"/>
      <c r="AJ103" s="215"/>
      <c r="AK103" s="215"/>
      <c r="AL103" s="215"/>
      <c r="AM103" s="215"/>
      <c r="AN103" s="214">
        <f t="shared" si="0"/>
        <v>0</v>
      </c>
      <c r="AO103" s="215"/>
      <c r="AP103" s="215"/>
      <c r="AQ103" s="78" t="s">
        <v>117</v>
      </c>
      <c r="AR103" s="75"/>
      <c r="AS103" s="89">
        <v>0</v>
      </c>
      <c r="AT103" s="90">
        <f t="shared" si="1"/>
        <v>0</v>
      </c>
      <c r="AU103" s="91">
        <f>'DK - Dočasné konstrukce a...'!P117</f>
        <v>0</v>
      </c>
      <c r="AV103" s="90">
        <f>'DK - Dočasné konstrukce a...'!J33</f>
        <v>0</v>
      </c>
      <c r="AW103" s="90">
        <f>'DK - Dočasné konstrukce a...'!J34</f>
        <v>0</v>
      </c>
      <c r="AX103" s="90">
        <f>'DK - Dočasné konstrukce a...'!J35</f>
        <v>0</v>
      </c>
      <c r="AY103" s="90">
        <f>'DK - Dočasné konstrukce a...'!J36</f>
        <v>0</v>
      </c>
      <c r="AZ103" s="90">
        <f>'DK - Dočasné konstrukce a...'!F33</f>
        <v>0</v>
      </c>
      <c r="BA103" s="90">
        <f>'DK - Dočasné konstrukce a...'!F34</f>
        <v>0</v>
      </c>
      <c r="BB103" s="90">
        <f>'DK - Dočasné konstrukce a...'!F35</f>
        <v>0</v>
      </c>
      <c r="BC103" s="90">
        <f>'DK - Dočasné konstrukce a...'!F36</f>
        <v>0</v>
      </c>
      <c r="BD103" s="92">
        <f>'DK - Dočasné konstrukce a...'!F37</f>
        <v>0</v>
      </c>
      <c r="BT103" s="83" t="s">
        <v>88</v>
      </c>
      <c r="BV103" s="83" t="s">
        <v>82</v>
      </c>
      <c r="BW103" s="83" t="s">
        <v>118</v>
      </c>
      <c r="BX103" s="83" t="s">
        <v>4</v>
      </c>
      <c r="CL103" s="83" t="s">
        <v>1</v>
      </c>
      <c r="CM103" s="83" t="s">
        <v>90</v>
      </c>
    </row>
    <row r="104" spans="1:91" s="1" customFormat="1" ht="30" customHeight="1">
      <c r="B104" s="32"/>
      <c r="AR104" s="32"/>
    </row>
    <row r="105" spans="1:91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32"/>
    </row>
  </sheetData>
  <sheetProtection algorithmName="SHA-512" hashValue="mHLe8RZlmKI9oJlr3W3D57/XXGcPpI+If6oS8fUKmd8CLFj2O6BwjEhxSgBYe5XqHzEGbn1fx9RC2IPg1r5U2g==" saltValue="dKg9OqNPHUZE5uAauGqMKA==" spinCount="100000" sheet="1" objects="1" scenarios="1"/>
  <mergeCells count="7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102:AP102"/>
    <mergeCell ref="AG102:AM102"/>
    <mergeCell ref="AN100:AP100"/>
    <mergeCell ref="AG100:AM100"/>
    <mergeCell ref="AG98:AM98"/>
    <mergeCell ref="AN98:AP98"/>
    <mergeCell ref="L85:AO85"/>
    <mergeCell ref="AM87:AN87"/>
    <mergeCell ref="AM89:AP89"/>
    <mergeCell ref="D102:H102"/>
    <mergeCell ref="J102:AF102"/>
    <mergeCell ref="AN103:AP103"/>
    <mergeCell ref="AG103:AM103"/>
    <mergeCell ref="D103:H103"/>
    <mergeCell ref="J103:AF103"/>
    <mergeCell ref="D100:H100"/>
    <mergeCell ref="J100:AF100"/>
    <mergeCell ref="AN101:AP101"/>
    <mergeCell ref="AG101:AM101"/>
    <mergeCell ref="D101:H101"/>
    <mergeCell ref="J101:AF101"/>
    <mergeCell ref="E98:I98"/>
    <mergeCell ref="K98:AF98"/>
    <mergeCell ref="AN99:AP99"/>
    <mergeCell ref="AG99:AM99"/>
    <mergeCell ref="D99:H99"/>
    <mergeCell ref="J99:AF99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N95:AP95"/>
    <mergeCell ref="D95:H95"/>
    <mergeCell ref="J95:AF95"/>
    <mergeCell ref="AG95:AM95"/>
    <mergeCell ref="AG94:AM94"/>
    <mergeCell ref="AN94:AP94"/>
    <mergeCell ref="AS89:AT91"/>
    <mergeCell ref="AM90:AP90"/>
    <mergeCell ref="C92:G92"/>
    <mergeCell ref="AG92:AM92"/>
    <mergeCell ref="AN92:AP92"/>
    <mergeCell ref="I92:AF92"/>
  </mergeCells>
  <hyperlinks>
    <hyperlink ref="A95" location="'PS 01 - Lávka pro vodáky'!C2" display="/" xr:uid="{00000000-0004-0000-0000-000000000000}"/>
    <hyperlink ref="A97" location="'PS 02.1 - Lávka přes RP d...'!C2" display="/" xr:uid="{00000000-0004-0000-0000-000001000000}"/>
    <hyperlink ref="A98" location="'PS 02.2 - Lávka přes RP h...'!C2" display="/" xr:uid="{00000000-0004-0000-0000-000002000000}"/>
    <hyperlink ref="A99" location="'SO 01 - Jez'!C2" display="/" xr:uid="{00000000-0004-0000-0000-000003000000}"/>
    <hyperlink ref="A100" location="'SO 02 - Rybí přechod'!C2" display="/" xr:uid="{00000000-0004-0000-0000-000004000000}"/>
    <hyperlink ref="A101" location="'VON_1 - Vedlejší a ostatn...'!C2" display="/" xr:uid="{00000000-0004-0000-0000-000005000000}"/>
    <hyperlink ref="A102" location="'VON_2 - Vedlejší a ostatn...'!C2" display="/" xr:uid="{00000000-0004-0000-0000-000006000000}"/>
    <hyperlink ref="A103" location="'DK - Dočasné konstrukce a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26" t="s">
        <v>121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41"/>
      <c r="G18" s="241"/>
      <c r="H18" s="24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45" t="s">
        <v>1</v>
      </c>
      <c r="F27" s="245"/>
      <c r="G27" s="245"/>
      <c r="H27" s="24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ROUND(J118,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ROUND((SUM(BE118:BE151)),  2)</f>
        <v>0</v>
      </c>
      <c r="I33" s="96">
        <v>0.21</v>
      </c>
      <c r="J33" s="86">
        <f>ROUND(((SUM(BE118:BE151))*I33),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ROUND((SUM(BF118:BF151)),  2)</f>
        <v>0</v>
      </c>
      <c r="I34" s="96">
        <v>0.12</v>
      </c>
      <c r="J34" s="86">
        <f>ROUND(((SUM(BF118:BF151))*I34),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ROUND((SUM(BG118:BG151)),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ROUND((SUM(BH118:BH151)),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ROUND((SUM(BI118:BI151)),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26" t="str">
        <f>E9</f>
        <v>PS 01 - Lávka pro vodáky</v>
      </c>
      <c r="F87" s="246"/>
      <c r="G87" s="246"/>
      <c r="H87" s="24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Vrcovice</v>
      </c>
      <c r="I89" s="27" t="s">
        <v>22</v>
      </c>
      <c r="J89" s="52" t="str">
        <f>IF(J12="","",J12)</f>
        <v>12. 11. 2024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Sweco Hydroprojekt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123</v>
      </c>
      <c r="D94" s="97"/>
      <c r="E94" s="97"/>
      <c r="F94" s="97"/>
      <c r="G94" s="97"/>
      <c r="H94" s="97"/>
      <c r="I94" s="97"/>
      <c r="J94" s="106" t="s">
        <v>124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125</v>
      </c>
      <c r="J96" s="66">
        <f>J118</f>
        <v>0</v>
      </c>
      <c r="L96" s="32"/>
      <c r="AU96" s="17" t="s">
        <v>126</v>
      </c>
    </row>
    <row r="97" spans="2:12" s="8" customFormat="1" ht="24.95" customHeight="1">
      <c r="B97" s="108"/>
      <c r="D97" s="109" t="s">
        <v>127</v>
      </c>
      <c r="E97" s="110"/>
      <c r="F97" s="110"/>
      <c r="G97" s="110"/>
      <c r="H97" s="110"/>
      <c r="I97" s="110"/>
      <c r="J97" s="111">
        <f>J119</f>
        <v>0</v>
      </c>
      <c r="L97" s="108"/>
    </row>
    <row r="98" spans="2:12" s="9" customFormat="1" ht="19.899999999999999" customHeight="1">
      <c r="B98" s="112"/>
      <c r="D98" s="113" t="s">
        <v>128</v>
      </c>
      <c r="E98" s="114"/>
      <c r="F98" s="114"/>
      <c r="G98" s="114"/>
      <c r="H98" s="114"/>
      <c r="I98" s="114"/>
      <c r="J98" s="115">
        <f>J120</f>
        <v>0</v>
      </c>
      <c r="L98" s="112"/>
    </row>
    <row r="99" spans="2:12" s="1" customFormat="1" ht="21.75" customHeight="1">
      <c r="B99" s="32"/>
      <c r="L99" s="32"/>
    </row>
    <row r="100" spans="2:12" s="1" customFormat="1" ht="6.95" customHeight="1"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2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2"/>
    </row>
    <row r="105" spans="2:12" s="1" customFormat="1" ht="24.95" customHeight="1">
      <c r="B105" s="32"/>
      <c r="C105" s="21" t="s">
        <v>129</v>
      </c>
      <c r="L105" s="32"/>
    </row>
    <row r="106" spans="2:12" s="1" customFormat="1" ht="6.95" customHeight="1">
      <c r="B106" s="32"/>
      <c r="L106" s="32"/>
    </row>
    <row r="107" spans="2:12" s="1" customFormat="1" ht="12" customHeight="1">
      <c r="B107" s="32"/>
      <c r="C107" s="27" t="s">
        <v>16</v>
      </c>
      <c r="L107" s="32"/>
    </row>
    <row r="108" spans="2:12" s="1" customFormat="1" ht="16.5" customHeight="1">
      <c r="B108" s="32"/>
      <c r="E108" s="247" t="str">
        <f>E7</f>
        <v>Otava ř. km 19,2 Rekonstrukce jezu Vrcovice</v>
      </c>
      <c r="F108" s="248"/>
      <c r="G108" s="248"/>
      <c r="H108" s="248"/>
      <c r="L108" s="32"/>
    </row>
    <row r="109" spans="2:12" s="1" customFormat="1" ht="12" customHeight="1">
      <c r="B109" s="32"/>
      <c r="C109" s="27" t="s">
        <v>120</v>
      </c>
      <c r="L109" s="32"/>
    </row>
    <row r="110" spans="2:12" s="1" customFormat="1" ht="16.5" customHeight="1">
      <c r="B110" s="32"/>
      <c r="E110" s="226" t="str">
        <f>E9</f>
        <v>PS 01 - Lávka pro vodáky</v>
      </c>
      <c r="F110" s="246"/>
      <c r="G110" s="246"/>
      <c r="H110" s="246"/>
      <c r="L110" s="32"/>
    </row>
    <row r="111" spans="2:12" s="1" customFormat="1" ht="6.95" customHeight="1">
      <c r="B111" s="32"/>
      <c r="L111" s="32"/>
    </row>
    <row r="112" spans="2:12" s="1" customFormat="1" ht="12" customHeight="1">
      <c r="B112" s="32"/>
      <c r="C112" s="27" t="s">
        <v>20</v>
      </c>
      <c r="F112" s="25" t="str">
        <f>F12</f>
        <v>Vrcovice</v>
      </c>
      <c r="I112" s="27" t="s">
        <v>22</v>
      </c>
      <c r="J112" s="52" t="str">
        <f>IF(J12="","",J12)</f>
        <v>12. 11. 2024</v>
      </c>
      <c r="L112" s="32"/>
    </row>
    <row r="113" spans="2:65" s="1" customFormat="1" ht="6.95" customHeight="1">
      <c r="B113" s="32"/>
      <c r="L113" s="32"/>
    </row>
    <row r="114" spans="2:65" s="1" customFormat="1" ht="25.7" customHeight="1">
      <c r="B114" s="32"/>
      <c r="C114" s="27" t="s">
        <v>24</v>
      </c>
      <c r="F114" s="25" t="str">
        <f>E15</f>
        <v>Povodí Vltavy, státní podnik</v>
      </c>
      <c r="I114" s="27" t="s">
        <v>32</v>
      </c>
      <c r="J114" s="30" t="str">
        <f>E21</f>
        <v>Sweco Hydroprojekt a.s.</v>
      </c>
      <c r="L114" s="32"/>
    </row>
    <row r="115" spans="2:65" s="1" customFormat="1" ht="15.2" customHeight="1">
      <c r="B115" s="32"/>
      <c r="C115" s="27" t="s">
        <v>30</v>
      </c>
      <c r="F115" s="25" t="str">
        <f>IF(E18="","",E18)</f>
        <v>Vyplň údaj</v>
      </c>
      <c r="I115" s="27" t="s">
        <v>36</v>
      </c>
      <c r="J115" s="30" t="str">
        <f>E24</f>
        <v xml:space="preserve"> </v>
      </c>
      <c r="L115" s="32"/>
    </row>
    <row r="116" spans="2:65" s="1" customFormat="1" ht="10.35" customHeight="1">
      <c r="B116" s="32"/>
      <c r="L116" s="32"/>
    </row>
    <row r="117" spans="2:65" s="10" customFormat="1" ht="29.25" customHeight="1">
      <c r="B117" s="116"/>
      <c r="C117" s="117" t="s">
        <v>130</v>
      </c>
      <c r="D117" s="118" t="s">
        <v>65</v>
      </c>
      <c r="E117" s="118" t="s">
        <v>61</v>
      </c>
      <c r="F117" s="118" t="s">
        <v>62</v>
      </c>
      <c r="G117" s="118" t="s">
        <v>131</v>
      </c>
      <c r="H117" s="118" t="s">
        <v>132</v>
      </c>
      <c r="I117" s="118" t="s">
        <v>133</v>
      </c>
      <c r="J117" s="118" t="s">
        <v>124</v>
      </c>
      <c r="K117" s="119" t="s">
        <v>134</v>
      </c>
      <c r="L117" s="116"/>
      <c r="M117" s="59" t="s">
        <v>1</v>
      </c>
      <c r="N117" s="60" t="s">
        <v>44</v>
      </c>
      <c r="O117" s="60" t="s">
        <v>135</v>
      </c>
      <c r="P117" s="60" t="s">
        <v>136</v>
      </c>
      <c r="Q117" s="60" t="s">
        <v>137</v>
      </c>
      <c r="R117" s="60" t="s">
        <v>138</v>
      </c>
      <c r="S117" s="60" t="s">
        <v>139</v>
      </c>
      <c r="T117" s="61" t="s">
        <v>140</v>
      </c>
    </row>
    <row r="118" spans="2:65" s="1" customFormat="1" ht="22.9" customHeight="1">
      <c r="B118" s="32"/>
      <c r="C118" s="64" t="s">
        <v>141</v>
      </c>
      <c r="J118" s="120">
        <f>BK118</f>
        <v>0</v>
      </c>
      <c r="L118" s="32"/>
      <c r="M118" s="62"/>
      <c r="N118" s="53"/>
      <c r="O118" s="53"/>
      <c r="P118" s="121">
        <f>P119</f>
        <v>0</v>
      </c>
      <c r="Q118" s="53"/>
      <c r="R118" s="121">
        <f>R119</f>
        <v>0.94661590000000007</v>
      </c>
      <c r="S118" s="53"/>
      <c r="T118" s="122">
        <f>T119</f>
        <v>0</v>
      </c>
      <c r="AT118" s="17" t="s">
        <v>79</v>
      </c>
      <c r="AU118" s="17" t="s">
        <v>126</v>
      </c>
      <c r="BK118" s="123">
        <f>BK119</f>
        <v>0</v>
      </c>
    </row>
    <row r="119" spans="2:65" s="11" customFormat="1" ht="25.9" customHeight="1">
      <c r="B119" s="124"/>
      <c r="D119" s="125" t="s">
        <v>79</v>
      </c>
      <c r="E119" s="126" t="s">
        <v>142</v>
      </c>
      <c r="F119" s="126" t="s">
        <v>143</v>
      </c>
      <c r="I119" s="127"/>
      <c r="J119" s="128">
        <f>BK119</f>
        <v>0</v>
      </c>
      <c r="L119" s="124"/>
      <c r="M119" s="129"/>
      <c r="P119" s="130">
        <f>P120</f>
        <v>0</v>
      </c>
      <c r="R119" s="130">
        <f>R120</f>
        <v>0.94661590000000007</v>
      </c>
      <c r="T119" s="131">
        <f>T120</f>
        <v>0</v>
      </c>
      <c r="AR119" s="125" t="s">
        <v>90</v>
      </c>
      <c r="AT119" s="132" t="s">
        <v>79</v>
      </c>
      <c r="AU119" s="132" t="s">
        <v>80</v>
      </c>
      <c r="AY119" s="125" t="s">
        <v>144</v>
      </c>
      <c r="BK119" s="133">
        <f>BK120</f>
        <v>0</v>
      </c>
    </row>
    <row r="120" spans="2:65" s="11" customFormat="1" ht="22.9" customHeight="1">
      <c r="B120" s="124"/>
      <c r="D120" s="125" t="s">
        <v>79</v>
      </c>
      <c r="E120" s="134" t="s">
        <v>145</v>
      </c>
      <c r="F120" s="134" t="s">
        <v>146</v>
      </c>
      <c r="I120" s="127"/>
      <c r="J120" s="135">
        <f>BK120</f>
        <v>0</v>
      </c>
      <c r="L120" s="124"/>
      <c r="M120" s="129"/>
      <c r="P120" s="130">
        <f>SUM(P121:P151)</f>
        <v>0</v>
      </c>
      <c r="R120" s="130">
        <f>SUM(R121:R151)</f>
        <v>0.94661590000000007</v>
      </c>
      <c r="T120" s="131">
        <f>SUM(T121:T151)</f>
        <v>0</v>
      </c>
      <c r="AR120" s="125" t="s">
        <v>90</v>
      </c>
      <c r="AT120" s="132" t="s">
        <v>79</v>
      </c>
      <c r="AU120" s="132" t="s">
        <v>88</v>
      </c>
      <c r="AY120" s="125" t="s">
        <v>144</v>
      </c>
      <c r="BK120" s="133">
        <f>SUM(BK121:BK151)</f>
        <v>0</v>
      </c>
    </row>
    <row r="121" spans="2:65" s="1" customFormat="1" ht="24.2" customHeight="1">
      <c r="B121" s="136"/>
      <c r="C121" s="137" t="s">
        <v>88</v>
      </c>
      <c r="D121" s="137" t="s">
        <v>147</v>
      </c>
      <c r="E121" s="138" t="s">
        <v>148</v>
      </c>
      <c r="F121" s="139" t="s">
        <v>149</v>
      </c>
      <c r="G121" s="140" t="s">
        <v>150</v>
      </c>
      <c r="H121" s="141">
        <v>9</v>
      </c>
      <c r="I121" s="142"/>
      <c r="J121" s="143">
        <f>ROUND(I121*H121,2)</f>
        <v>0</v>
      </c>
      <c r="K121" s="139" t="s">
        <v>151</v>
      </c>
      <c r="L121" s="32"/>
      <c r="M121" s="144" t="s">
        <v>1</v>
      </c>
      <c r="N121" s="145" t="s">
        <v>45</v>
      </c>
      <c r="P121" s="146">
        <f>O121*H121</f>
        <v>0</v>
      </c>
      <c r="Q121" s="146">
        <v>5.5000000000000003E-4</v>
      </c>
      <c r="R121" s="146">
        <f>Q121*H121</f>
        <v>4.9500000000000004E-3</v>
      </c>
      <c r="S121" s="146">
        <v>0</v>
      </c>
      <c r="T121" s="147">
        <f>S121*H121</f>
        <v>0</v>
      </c>
      <c r="AR121" s="148" t="s">
        <v>152</v>
      </c>
      <c r="AT121" s="148" t="s">
        <v>147</v>
      </c>
      <c r="AU121" s="148" t="s">
        <v>90</v>
      </c>
      <c r="AY121" s="17" t="s">
        <v>144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7" t="s">
        <v>88</v>
      </c>
      <c r="BK121" s="149">
        <f>ROUND(I121*H121,2)</f>
        <v>0</v>
      </c>
      <c r="BL121" s="17" t="s">
        <v>152</v>
      </c>
      <c r="BM121" s="148" t="s">
        <v>153</v>
      </c>
    </row>
    <row r="122" spans="2:65" s="1" customFormat="1" ht="68.25">
      <c r="B122" s="32"/>
      <c r="D122" s="150" t="s">
        <v>154</v>
      </c>
      <c r="F122" s="151" t="s">
        <v>155</v>
      </c>
      <c r="I122" s="152"/>
      <c r="L122" s="32"/>
      <c r="M122" s="153"/>
      <c r="T122" s="56"/>
      <c r="AT122" s="17" t="s">
        <v>154</v>
      </c>
      <c r="AU122" s="17" t="s">
        <v>90</v>
      </c>
    </row>
    <row r="123" spans="2:65" s="12" customFormat="1">
      <c r="B123" s="154"/>
      <c r="D123" s="150" t="s">
        <v>156</v>
      </c>
      <c r="E123" s="155" t="s">
        <v>1</v>
      </c>
      <c r="F123" s="156" t="s">
        <v>157</v>
      </c>
      <c r="H123" s="155" t="s">
        <v>1</v>
      </c>
      <c r="I123" s="157"/>
      <c r="L123" s="154"/>
      <c r="M123" s="158"/>
      <c r="T123" s="159"/>
      <c r="AT123" s="155" t="s">
        <v>156</v>
      </c>
      <c r="AU123" s="155" t="s">
        <v>90</v>
      </c>
      <c r="AV123" s="12" t="s">
        <v>88</v>
      </c>
      <c r="AW123" s="12" t="s">
        <v>35</v>
      </c>
      <c r="AX123" s="12" t="s">
        <v>80</v>
      </c>
      <c r="AY123" s="155" t="s">
        <v>144</v>
      </c>
    </row>
    <row r="124" spans="2:65" s="12" customFormat="1">
      <c r="B124" s="154"/>
      <c r="D124" s="150" t="s">
        <v>156</v>
      </c>
      <c r="E124" s="155" t="s">
        <v>1</v>
      </c>
      <c r="F124" s="156" t="s">
        <v>86</v>
      </c>
      <c r="H124" s="155" t="s">
        <v>1</v>
      </c>
      <c r="I124" s="157"/>
      <c r="L124" s="154"/>
      <c r="M124" s="158"/>
      <c r="T124" s="159"/>
      <c r="AT124" s="155" t="s">
        <v>156</v>
      </c>
      <c r="AU124" s="155" t="s">
        <v>90</v>
      </c>
      <c r="AV124" s="12" t="s">
        <v>88</v>
      </c>
      <c r="AW124" s="12" t="s">
        <v>35</v>
      </c>
      <c r="AX124" s="12" t="s">
        <v>80</v>
      </c>
      <c r="AY124" s="155" t="s">
        <v>144</v>
      </c>
    </row>
    <row r="125" spans="2:65" s="13" customFormat="1">
      <c r="B125" s="160"/>
      <c r="D125" s="150" t="s">
        <v>156</v>
      </c>
      <c r="E125" s="161" t="s">
        <v>1</v>
      </c>
      <c r="F125" s="162" t="s">
        <v>158</v>
      </c>
      <c r="H125" s="163">
        <v>9</v>
      </c>
      <c r="I125" s="164"/>
      <c r="L125" s="160"/>
      <c r="M125" s="165"/>
      <c r="T125" s="166"/>
      <c r="AT125" s="161" t="s">
        <v>156</v>
      </c>
      <c r="AU125" s="161" t="s">
        <v>90</v>
      </c>
      <c r="AV125" s="13" t="s">
        <v>90</v>
      </c>
      <c r="AW125" s="13" t="s">
        <v>35</v>
      </c>
      <c r="AX125" s="13" t="s">
        <v>80</v>
      </c>
      <c r="AY125" s="161" t="s">
        <v>144</v>
      </c>
    </row>
    <row r="126" spans="2:65" s="14" customFormat="1">
      <c r="B126" s="167"/>
      <c r="D126" s="150" t="s">
        <v>156</v>
      </c>
      <c r="E126" s="168" t="s">
        <v>1</v>
      </c>
      <c r="F126" s="169" t="s">
        <v>159</v>
      </c>
      <c r="H126" s="170">
        <v>9</v>
      </c>
      <c r="I126" s="171"/>
      <c r="L126" s="167"/>
      <c r="M126" s="172"/>
      <c r="T126" s="173"/>
      <c r="AT126" s="168" t="s">
        <v>156</v>
      </c>
      <c r="AU126" s="168" t="s">
        <v>90</v>
      </c>
      <c r="AV126" s="14" t="s">
        <v>160</v>
      </c>
      <c r="AW126" s="14" t="s">
        <v>35</v>
      </c>
      <c r="AX126" s="14" t="s">
        <v>88</v>
      </c>
      <c r="AY126" s="168" t="s">
        <v>144</v>
      </c>
    </row>
    <row r="127" spans="2:65" s="1" customFormat="1" ht="24.2" customHeight="1">
      <c r="B127" s="136"/>
      <c r="C127" s="137" t="s">
        <v>90</v>
      </c>
      <c r="D127" s="137" t="s">
        <v>147</v>
      </c>
      <c r="E127" s="138" t="s">
        <v>161</v>
      </c>
      <c r="F127" s="139" t="s">
        <v>162</v>
      </c>
      <c r="G127" s="140" t="s">
        <v>163</v>
      </c>
      <c r="H127" s="141">
        <v>1</v>
      </c>
      <c r="I127" s="142"/>
      <c r="J127" s="143">
        <f>ROUND(I127*H127,2)</f>
        <v>0</v>
      </c>
      <c r="K127" s="139" t="s">
        <v>151</v>
      </c>
      <c r="L127" s="32"/>
      <c r="M127" s="144" t="s">
        <v>1</v>
      </c>
      <c r="N127" s="145" t="s">
        <v>45</v>
      </c>
      <c r="P127" s="146">
        <f>O127*H127</f>
        <v>0</v>
      </c>
      <c r="Q127" s="146">
        <v>0.73</v>
      </c>
      <c r="R127" s="146">
        <f>Q127*H127</f>
        <v>0.73</v>
      </c>
      <c r="S127" s="146">
        <v>0</v>
      </c>
      <c r="T127" s="147">
        <f>S127*H127</f>
        <v>0</v>
      </c>
      <c r="AR127" s="148" t="s">
        <v>152</v>
      </c>
      <c r="AT127" s="148" t="s">
        <v>147</v>
      </c>
      <c r="AU127" s="148" t="s">
        <v>90</v>
      </c>
      <c r="AY127" s="17" t="s">
        <v>144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88</v>
      </c>
      <c r="BK127" s="149">
        <f>ROUND(I127*H127,2)</f>
        <v>0</v>
      </c>
      <c r="BL127" s="17" t="s">
        <v>152</v>
      </c>
      <c r="BM127" s="148" t="s">
        <v>164</v>
      </c>
    </row>
    <row r="128" spans="2:65" s="1" customFormat="1" ht="29.25">
      <c r="B128" s="32"/>
      <c r="D128" s="150" t="s">
        <v>154</v>
      </c>
      <c r="F128" s="151" t="s">
        <v>165</v>
      </c>
      <c r="I128" s="152"/>
      <c r="L128" s="32"/>
      <c r="M128" s="153"/>
      <c r="T128" s="56"/>
      <c r="AT128" s="17" t="s">
        <v>154</v>
      </c>
      <c r="AU128" s="17" t="s">
        <v>90</v>
      </c>
    </row>
    <row r="129" spans="2:65" s="12" customFormat="1">
      <c r="B129" s="154"/>
      <c r="D129" s="150" t="s">
        <v>156</v>
      </c>
      <c r="E129" s="155" t="s">
        <v>1</v>
      </c>
      <c r="F129" s="156" t="s">
        <v>157</v>
      </c>
      <c r="H129" s="155" t="s">
        <v>1</v>
      </c>
      <c r="I129" s="157"/>
      <c r="L129" s="154"/>
      <c r="M129" s="158"/>
      <c r="T129" s="159"/>
      <c r="AT129" s="155" t="s">
        <v>156</v>
      </c>
      <c r="AU129" s="155" t="s">
        <v>90</v>
      </c>
      <c r="AV129" s="12" t="s">
        <v>88</v>
      </c>
      <c r="AW129" s="12" t="s">
        <v>35</v>
      </c>
      <c r="AX129" s="12" t="s">
        <v>80</v>
      </c>
      <c r="AY129" s="155" t="s">
        <v>144</v>
      </c>
    </row>
    <row r="130" spans="2:65" s="12" customFormat="1">
      <c r="B130" s="154"/>
      <c r="D130" s="150" t="s">
        <v>156</v>
      </c>
      <c r="E130" s="155" t="s">
        <v>1</v>
      </c>
      <c r="F130" s="156" t="s">
        <v>86</v>
      </c>
      <c r="H130" s="155" t="s">
        <v>1</v>
      </c>
      <c r="I130" s="157"/>
      <c r="L130" s="154"/>
      <c r="M130" s="158"/>
      <c r="T130" s="159"/>
      <c r="AT130" s="155" t="s">
        <v>156</v>
      </c>
      <c r="AU130" s="155" t="s">
        <v>90</v>
      </c>
      <c r="AV130" s="12" t="s">
        <v>88</v>
      </c>
      <c r="AW130" s="12" t="s">
        <v>35</v>
      </c>
      <c r="AX130" s="12" t="s">
        <v>80</v>
      </c>
      <c r="AY130" s="155" t="s">
        <v>144</v>
      </c>
    </row>
    <row r="131" spans="2:65" s="13" customFormat="1">
      <c r="B131" s="160"/>
      <c r="D131" s="150" t="s">
        <v>156</v>
      </c>
      <c r="E131" s="161" t="s">
        <v>1</v>
      </c>
      <c r="F131" s="162" t="s">
        <v>166</v>
      </c>
      <c r="H131" s="163">
        <v>1</v>
      </c>
      <c r="I131" s="164"/>
      <c r="L131" s="160"/>
      <c r="M131" s="165"/>
      <c r="T131" s="166"/>
      <c r="AT131" s="161" t="s">
        <v>156</v>
      </c>
      <c r="AU131" s="161" t="s">
        <v>90</v>
      </c>
      <c r="AV131" s="13" t="s">
        <v>90</v>
      </c>
      <c r="AW131" s="13" t="s">
        <v>35</v>
      </c>
      <c r="AX131" s="13" t="s">
        <v>80</v>
      </c>
      <c r="AY131" s="161" t="s">
        <v>144</v>
      </c>
    </row>
    <row r="132" spans="2:65" s="14" customFormat="1">
      <c r="B132" s="167"/>
      <c r="D132" s="150" t="s">
        <v>156</v>
      </c>
      <c r="E132" s="168" t="s">
        <v>1</v>
      </c>
      <c r="F132" s="169" t="s">
        <v>159</v>
      </c>
      <c r="H132" s="170">
        <v>1</v>
      </c>
      <c r="I132" s="171"/>
      <c r="L132" s="167"/>
      <c r="M132" s="172"/>
      <c r="T132" s="173"/>
      <c r="AT132" s="168" t="s">
        <v>156</v>
      </c>
      <c r="AU132" s="168" t="s">
        <v>90</v>
      </c>
      <c r="AV132" s="14" t="s">
        <v>160</v>
      </c>
      <c r="AW132" s="14" t="s">
        <v>35</v>
      </c>
      <c r="AX132" s="14" t="s">
        <v>88</v>
      </c>
      <c r="AY132" s="168" t="s">
        <v>144</v>
      </c>
    </row>
    <row r="133" spans="2:65" s="1" customFormat="1" ht="16.5" customHeight="1">
      <c r="B133" s="136"/>
      <c r="C133" s="137" t="s">
        <v>167</v>
      </c>
      <c r="D133" s="137" t="s">
        <v>147</v>
      </c>
      <c r="E133" s="138" t="s">
        <v>168</v>
      </c>
      <c r="F133" s="139" t="s">
        <v>169</v>
      </c>
      <c r="G133" s="140" t="s">
        <v>170</v>
      </c>
      <c r="H133" s="141">
        <v>5</v>
      </c>
      <c r="I133" s="142"/>
      <c r="J133" s="143">
        <f>ROUND(I133*H133,2)</f>
        <v>0</v>
      </c>
      <c r="K133" s="139" t="s">
        <v>151</v>
      </c>
      <c r="L133" s="32"/>
      <c r="M133" s="144" t="s">
        <v>1</v>
      </c>
      <c r="N133" s="145" t="s">
        <v>45</v>
      </c>
      <c r="P133" s="146">
        <f>O133*H133</f>
        <v>0</v>
      </c>
      <c r="Q133" s="146">
        <v>1E-3</v>
      </c>
      <c r="R133" s="146">
        <f>Q133*H133</f>
        <v>5.0000000000000001E-3</v>
      </c>
      <c r="S133" s="146">
        <v>0</v>
      </c>
      <c r="T133" s="147">
        <f>S133*H133</f>
        <v>0</v>
      </c>
      <c r="AR133" s="148" t="s">
        <v>152</v>
      </c>
      <c r="AT133" s="148" t="s">
        <v>147</v>
      </c>
      <c r="AU133" s="148" t="s">
        <v>90</v>
      </c>
      <c r="AY133" s="17" t="s">
        <v>144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88</v>
      </c>
      <c r="BK133" s="149">
        <f>ROUND(I133*H133,2)</f>
        <v>0</v>
      </c>
      <c r="BL133" s="17" t="s">
        <v>152</v>
      </c>
      <c r="BM133" s="148" t="s">
        <v>171</v>
      </c>
    </row>
    <row r="134" spans="2:65" s="1" customFormat="1" ht="78">
      <c r="B134" s="32"/>
      <c r="D134" s="150" t="s">
        <v>154</v>
      </c>
      <c r="F134" s="151" t="s">
        <v>172</v>
      </c>
      <c r="I134" s="152"/>
      <c r="L134" s="32"/>
      <c r="M134" s="153"/>
      <c r="T134" s="56"/>
      <c r="AT134" s="17" t="s">
        <v>154</v>
      </c>
      <c r="AU134" s="17" t="s">
        <v>90</v>
      </c>
    </row>
    <row r="135" spans="2:65" s="12" customFormat="1">
      <c r="B135" s="154"/>
      <c r="D135" s="150" t="s">
        <v>156</v>
      </c>
      <c r="E135" s="155" t="s">
        <v>1</v>
      </c>
      <c r="F135" s="156" t="s">
        <v>157</v>
      </c>
      <c r="H135" s="155" t="s">
        <v>1</v>
      </c>
      <c r="I135" s="157"/>
      <c r="L135" s="154"/>
      <c r="M135" s="158"/>
      <c r="T135" s="159"/>
      <c r="AT135" s="155" t="s">
        <v>156</v>
      </c>
      <c r="AU135" s="155" t="s">
        <v>90</v>
      </c>
      <c r="AV135" s="12" t="s">
        <v>88</v>
      </c>
      <c r="AW135" s="12" t="s">
        <v>35</v>
      </c>
      <c r="AX135" s="12" t="s">
        <v>80</v>
      </c>
      <c r="AY135" s="155" t="s">
        <v>144</v>
      </c>
    </row>
    <row r="136" spans="2:65" s="12" customFormat="1">
      <c r="B136" s="154"/>
      <c r="D136" s="150" t="s">
        <v>156</v>
      </c>
      <c r="E136" s="155" t="s">
        <v>1</v>
      </c>
      <c r="F136" s="156" t="s">
        <v>86</v>
      </c>
      <c r="H136" s="155" t="s">
        <v>1</v>
      </c>
      <c r="I136" s="157"/>
      <c r="L136" s="154"/>
      <c r="M136" s="158"/>
      <c r="T136" s="159"/>
      <c r="AT136" s="155" t="s">
        <v>156</v>
      </c>
      <c r="AU136" s="155" t="s">
        <v>90</v>
      </c>
      <c r="AV136" s="12" t="s">
        <v>88</v>
      </c>
      <c r="AW136" s="12" t="s">
        <v>35</v>
      </c>
      <c r="AX136" s="12" t="s">
        <v>80</v>
      </c>
      <c r="AY136" s="155" t="s">
        <v>144</v>
      </c>
    </row>
    <row r="137" spans="2:65" s="13" customFormat="1">
      <c r="B137" s="160"/>
      <c r="D137" s="150" t="s">
        <v>156</v>
      </c>
      <c r="E137" s="161" t="s">
        <v>1</v>
      </c>
      <c r="F137" s="162" t="s">
        <v>173</v>
      </c>
      <c r="H137" s="163">
        <v>5</v>
      </c>
      <c r="I137" s="164"/>
      <c r="L137" s="160"/>
      <c r="M137" s="165"/>
      <c r="T137" s="166"/>
      <c r="AT137" s="161" t="s">
        <v>156</v>
      </c>
      <c r="AU137" s="161" t="s">
        <v>90</v>
      </c>
      <c r="AV137" s="13" t="s">
        <v>90</v>
      </c>
      <c r="AW137" s="13" t="s">
        <v>35</v>
      </c>
      <c r="AX137" s="13" t="s">
        <v>80</v>
      </c>
      <c r="AY137" s="161" t="s">
        <v>144</v>
      </c>
    </row>
    <row r="138" spans="2:65" s="14" customFormat="1">
      <c r="B138" s="167"/>
      <c r="D138" s="150" t="s">
        <v>156</v>
      </c>
      <c r="E138" s="168" t="s">
        <v>1</v>
      </c>
      <c r="F138" s="169" t="s">
        <v>159</v>
      </c>
      <c r="H138" s="170">
        <v>5</v>
      </c>
      <c r="I138" s="171"/>
      <c r="L138" s="167"/>
      <c r="M138" s="172"/>
      <c r="T138" s="173"/>
      <c r="AT138" s="168" t="s">
        <v>156</v>
      </c>
      <c r="AU138" s="168" t="s">
        <v>90</v>
      </c>
      <c r="AV138" s="14" t="s">
        <v>160</v>
      </c>
      <c r="AW138" s="14" t="s">
        <v>35</v>
      </c>
      <c r="AX138" s="14" t="s">
        <v>88</v>
      </c>
      <c r="AY138" s="168" t="s">
        <v>144</v>
      </c>
    </row>
    <row r="139" spans="2:65" s="1" customFormat="1" ht="33" customHeight="1">
      <c r="B139" s="136"/>
      <c r="C139" s="137" t="s">
        <v>160</v>
      </c>
      <c r="D139" s="137" t="s">
        <v>147</v>
      </c>
      <c r="E139" s="138" t="s">
        <v>174</v>
      </c>
      <c r="F139" s="139" t="s">
        <v>175</v>
      </c>
      <c r="G139" s="140" t="s">
        <v>150</v>
      </c>
      <c r="H139" s="141">
        <v>13.57</v>
      </c>
      <c r="I139" s="142"/>
      <c r="J139" s="143">
        <f>ROUND(I139*H139,2)</f>
        <v>0</v>
      </c>
      <c r="K139" s="139" t="s">
        <v>176</v>
      </c>
      <c r="L139" s="32"/>
      <c r="M139" s="144" t="s">
        <v>1</v>
      </c>
      <c r="N139" s="145" t="s">
        <v>45</v>
      </c>
      <c r="P139" s="146">
        <f>O139*H139</f>
        <v>0</v>
      </c>
      <c r="Q139" s="146">
        <v>6.7000000000000002E-4</v>
      </c>
      <c r="R139" s="146">
        <f>Q139*H139</f>
        <v>9.0919E-3</v>
      </c>
      <c r="S139" s="146">
        <v>0</v>
      </c>
      <c r="T139" s="147">
        <f>S139*H139</f>
        <v>0</v>
      </c>
      <c r="AR139" s="148" t="s">
        <v>152</v>
      </c>
      <c r="AT139" s="148" t="s">
        <v>147</v>
      </c>
      <c r="AU139" s="148" t="s">
        <v>90</v>
      </c>
      <c r="AY139" s="17" t="s">
        <v>144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88</v>
      </c>
      <c r="BK139" s="149">
        <f>ROUND(I139*H139,2)</f>
        <v>0</v>
      </c>
      <c r="BL139" s="17" t="s">
        <v>152</v>
      </c>
      <c r="BM139" s="148" t="s">
        <v>177</v>
      </c>
    </row>
    <row r="140" spans="2:65" s="1" customFormat="1" ht="19.5">
      <c r="B140" s="32"/>
      <c r="D140" s="150" t="s">
        <v>178</v>
      </c>
      <c r="F140" s="174" t="s">
        <v>179</v>
      </c>
      <c r="I140" s="152"/>
      <c r="L140" s="32"/>
      <c r="M140" s="153"/>
      <c r="T140" s="56"/>
      <c r="AT140" s="17" t="s">
        <v>178</v>
      </c>
      <c r="AU140" s="17" t="s">
        <v>90</v>
      </c>
    </row>
    <row r="141" spans="2:65" s="1" customFormat="1">
      <c r="B141" s="32"/>
      <c r="D141" s="175" t="s">
        <v>180</v>
      </c>
      <c r="F141" s="176" t="s">
        <v>181</v>
      </c>
      <c r="I141" s="152"/>
      <c r="L141" s="32"/>
      <c r="M141" s="153"/>
      <c r="T141" s="56"/>
      <c r="AT141" s="17" t="s">
        <v>180</v>
      </c>
      <c r="AU141" s="17" t="s">
        <v>90</v>
      </c>
    </row>
    <row r="142" spans="2:65" s="12" customFormat="1">
      <c r="B142" s="154"/>
      <c r="D142" s="150" t="s">
        <v>156</v>
      </c>
      <c r="E142" s="155" t="s">
        <v>1</v>
      </c>
      <c r="F142" s="156" t="s">
        <v>157</v>
      </c>
      <c r="H142" s="155" t="s">
        <v>1</v>
      </c>
      <c r="I142" s="157"/>
      <c r="L142" s="154"/>
      <c r="M142" s="158"/>
      <c r="T142" s="159"/>
      <c r="AT142" s="155" t="s">
        <v>156</v>
      </c>
      <c r="AU142" s="155" t="s">
        <v>90</v>
      </c>
      <c r="AV142" s="12" t="s">
        <v>88</v>
      </c>
      <c r="AW142" s="12" t="s">
        <v>35</v>
      </c>
      <c r="AX142" s="12" t="s">
        <v>80</v>
      </c>
      <c r="AY142" s="155" t="s">
        <v>144</v>
      </c>
    </row>
    <row r="143" spans="2:65" s="12" customFormat="1">
      <c r="B143" s="154"/>
      <c r="D143" s="150" t="s">
        <v>156</v>
      </c>
      <c r="E143" s="155" t="s">
        <v>1</v>
      </c>
      <c r="F143" s="156" t="s">
        <v>86</v>
      </c>
      <c r="H143" s="155" t="s">
        <v>1</v>
      </c>
      <c r="I143" s="157"/>
      <c r="L143" s="154"/>
      <c r="M143" s="158"/>
      <c r="T143" s="159"/>
      <c r="AT143" s="155" t="s">
        <v>156</v>
      </c>
      <c r="AU143" s="155" t="s">
        <v>90</v>
      </c>
      <c r="AV143" s="12" t="s">
        <v>88</v>
      </c>
      <c r="AW143" s="12" t="s">
        <v>35</v>
      </c>
      <c r="AX143" s="12" t="s">
        <v>80</v>
      </c>
      <c r="AY143" s="155" t="s">
        <v>144</v>
      </c>
    </row>
    <row r="144" spans="2:65" s="12" customFormat="1">
      <c r="B144" s="154"/>
      <c r="D144" s="150" t="s">
        <v>156</v>
      </c>
      <c r="E144" s="155" t="s">
        <v>1</v>
      </c>
      <c r="F144" s="156" t="s">
        <v>182</v>
      </c>
      <c r="H144" s="155" t="s">
        <v>1</v>
      </c>
      <c r="I144" s="157"/>
      <c r="L144" s="154"/>
      <c r="M144" s="158"/>
      <c r="T144" s="159"/>
      <c r="AT144" s="155" t="s">
        <v>156</v>
      </c>
      <c r="AU144" s="155" t="s">
        <v>90</v>
      </c>
      <c r="AV144" s="12" t="s">
        <v>88</v>
      </c>
      <c r="AW144" s="12" t="s">
        <v>35</v>
      </c>
      <c r="AX144" s="12" t="s">
        <v>80</v>
      </c>
      <c r="AY144" s="155" t="s">
        <v>144</v>
      </c>
    </row>
    <row r="145" spans="2:65" s="13" customFormat="1">
      <c r="B145" s="160"/>
      <c r="D145" s="150" t="s">
        <v>156</v>
      </c>
      <c r="E145" s="161" t="s">
        <v>1</v>
      </c>
      <c r="F145" s="162" t="s">
        <v>183</v>
      </c>
      <c r="H145" s="163">
        <v>13.57</v>
      </c>
      <c r="I145" s="164"/>
      <c r="L145" s="160"/>
      <c r="M145" s="165"/>
      <c r="T145" s="166"/>
      <c r="AT145" s="161" t="s">
        <v>156</v>
      </c>
      <c r="AU145" s="161" t="s">
        <v>90</v>
      </c>
      <c r="AV145" s="13" t="s">
        <v>90</v>
      </c>
      <c r="AW145" s="13" t="s">
        <v>35</v>
      </c>
      <c r="AX145" s="13" t="s">
        <v>80</v>
      </c>
      <c r="AY145" s="161" t="s">
        <v>144</v>
      </c>
    </row>
    <row r="146" spans="2:65" s="14" customFormat="1">
      <c r="B146" s="167"/>
      <c r="D146" s="150" t="s">
        <v>156</v>
      </c>
      <c r="E146" s="168" t="s">
        <v>1</v>
      </c>
      <c r="F146" s="169" t="s">
        <v>159</v>
      </c>
      <c r="H146" s="170">
        <v>13.57</v>
      </c>
      <c r="I146" s="171"/>
      <c r="L146" s="167"/>
      <c r="M146" s="172"/>
      <c r="T146" s="173"/>
      <c r="AT146" s="168" t="s">
        <v>156</v>
      </c>
      <c r="AU146" s="168" t="s">
        <v>90</v>
      </c>
      <c r="AV146" s="14" t="s">
        <v>160</v>
      </c>
      <c r="AW146" s="14" t="s">
        <v>35</v>
      </c>
      <c r="AX146" s="14" t="s">
        <v>88</v>
      </c>
      <c r="AY146" s="168" t="s">
        <v>144</v>
      </c>
    </row>
    <row r="147" spans="2:65" s="1" customFormat="1" ht="24.2" customHeight="1">
      <c r="B147" s="136"/>
      <c r="C147" s="177" t="s">
        <v>184</v>
      </c>
      <c r="D147" s="177" t="s">
        <v>185</v>
      </c>
      <c r="E147" s="178" t="s">
        <v>186</v>
      </c>
      <c r="F147" s="179" t="s">
        <v>187</v>
      </c>
      <c r="G147" s="180" t="s">
        <v>150</v>
      </c>
      <c r="H147" s="181">
        <v>15.198</v>
      </c>
      <c r="I147" s="182"/>
      <c r="J147" s="183">
        <f>ROUND(I147*H147,2)</f>
        <v>0</v>
      </c>
      <c r="K147" s="179" t="s">
        <v>151</v>
      </c>
      <c r="L147" s="184"/>
      <c r="M147" s="185" t="s">
        <v>1</v>
      </c>
      <c r="N147" s="186" t="s">
        <v>45</v>
      </c>
      <c r="P147" s="146">
        <f>O147*H147</f>
        <v>0</v>
      </c>
      <c r="Q147" s="146">
        <v>1.2999999999999999E-2</v>
      </c>
      <c r="R147" s="146">
        <f>Q147*H147</f>
        <v>0.197574</v>
      </c>
      <c r="S147" s="146">
        <v>0</v>
      </c>
      <c r="T147" s="147">
        <f>S147*H147</f>
        <v>0</v>
      </c>
      <c r="AR147" s="148" t="s">
        <v>188</v>
      </c>
      <c r="AT147" s="148" t="s">
        <v>185</v>
      </c>
      <c r="AU147" s="148" t="s">
        <v>90</v>
      </c>
      <c r="AY147" s="17" t="s">
        <v>144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88</v>
      </c>
      <c r="BK147" s="149">
        <f>ROUND(I147*H147,2)</f>
        <v>0</v>
      </c>
      <c r="BL147" s="17" t="s">
        <v>152</v>
      </c>
      <c r="BM147" s="148" t="s">
        <v>189</v>
      </c>
    </row>
    <row r="148" spans="2:65" s="13" customFormat="1">
      <c r="B148" s="160"/>
      <c r="D148" s="150" t="s">
        <v>156</v>
      </c>
      <c r="F148" s="162" t="s">
        <v>190</v>
      </c>
      <c r="H148" s="163">
        <v>15.198</v>
      </c>
      <c r="I148" s="164"/>
      <c r="L148" s="160"/>
      <c r="M148" s="165"/>
      <c r="T148" s="166"/>
      <c r="AT148" s="161" t="s">
        <v>156</v>
      </c>
      <c r="AU148" s="161" t="s">
        <v>90</v>
      </c>
      <c r="AV148" s="13" t="s">
        <v>90</v>
      </c>
      <c r="AW148" s="13" t="s">
        <v>3</v>
      </c>
      <c r="AX148" s="13" t="s">
        <v>88</v>
      </c>
      <c r="AY148" s="161" t="s">
        <v>144</v>
      </c>
    </row>
    <row r="149" spans="2:65" s="1" customFormat="1" ht="24.2" customHeight="1">
      <c r="B149" s="136"/>
      <c r="C149" s="137" t="s">
        <v>191</v>
      </c>
      <c r="D149" s="137" t="s">
        <v>147</v>
      </c>
      <c r="E149" s="138" t="s">
        <v>192</v>
      </c>
      <c r="F149" s="139" t="s">
        <v>193</v>
      </c>
      <c r="G149" s="140" t="s">
        <v>194</v>
      </c>
      <c r="H149" s="141">
        <v>0.94699999999999995</v>
      </c>
      <c r="I149" s="142"/>
      <c r="J149" s="143">
        <f>ROUND(I149*H149,2)</f>
        <v>0</v>
      </c>
      <c r="K149" s="139" t="s">
        <v>176</v>
      </c>
      <c r="L149" s="32"/>
      <c r="M149" s="144" t="s">
        <v>1</v>
      </c>
      <c r="N149" s="145" t="s">
        <v>45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152</v>
      </c>
      <c r="AT149" s="148" t="s">
        <v>147</v>
      </c>
      <c r="AU149" s="148" t="s">
        <v>90</v>
      </c>
      <c r="AY149" s="17" t="s">
        <v>144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88</v>
      </c>
      <c r="BK149" s="149">
        <f>ROUND(I149*H149,2)</f>
        <v>0</v>
      </c>
      <c r="BL149" s="17" t="s">
        <v>152</v>
      </c>
      <c r="BM149" s="148" t="s">
        <v>195</v>
      </c>
    </row>
    <row r="150" spans="2:65" s="1" customFormat="1" ht="29.25">
      <c r="B150" s="32"/>
      <c r="D150" s="150" t="s">
        <v>178</v>
      </c>
      <c r="F150" s="174" t="s">
        <v>196</v>
      </c>
      <c r="I150" s="152"/>
      <c r="L150" s="32"/>
      <c r="M150" s="153"/>
      <c r="T150" s="56"/>
      <c r="AT150" s="17" t="s">
        <v>178</v>
      </c>
      <c r="AU150" s="17" t="s">
        <v>90</v>
      </c>
    </row>
    <row r="151" spans="2:65" s="1" customFormat="1">
      <c r="B151" s="32"/>
      <c r="D151" s="175" t="s">
        <v>180</v>
      </c>
      <c r="F151" s="176" t="s">
        <v>197</v>
      </c>
      <c r="I151" s="152"/>
      <c r="L151" s="32"/>
      <c r="M151" s="187"/>
      <c r="N151" s="188"/>
      <c r="O151" s="188"/>
      <c r="P151" s="188"/>
      <c r="Q151" s="188"/>
      <c r="R151" s="188"/>
      <c r="S151" s="188"/>
      <c r="T151" s="189"/>
      <c r="AT151" s="17" t="s">
        <v>180</v>
      </c>
      <c r="AU151" s="17" t="s">
        <v>90</v>
      </c>
    </row>
    <row r="152" spans="2:65" s="1" customFormat="1" ht="6.95" customHeight="1">
      <c r="B152" s="44"/>
      <c r="C152" s="45"/>
      <c r="D152" s="45"/>
      <c r="E152" s="45"/>
      <c r="F152" s="45"/>
      <c r="G152" s="45"/>
      <c r="H152" s="45"/>
      <c r="I152" s="45"/>
      <c r="J152" s="45"/>
      <c r="K152" s="45"/>
      <c r="L152" s="32"/>
    </row>
  </sheetData>
  <sheetProtection algorithmName="SHA-512" hashValue="9wLo4/jltbWNimWx2KvZKvOH/azStVuwgSasHGRMu4WiSamBc5MVdBrMrW5lbm3jwvsu1XL1eE7NqDYu+/jG0Q==" saltValue="S8ah2kWdsDALnB4u0Paxdw==" spinCount="100000" sheet="1" objects="1" scenarios="1"/>
  <autoFilter ref="C117:K151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hyperlinks>
    <hyperlink ref="F141" r:id="rId1" xr:uid="{00000000-0004-0000-0100-000000000000}"/>
    <hyperlink ref="F151" r:id="rId2" xr:uid="{00000000-0004-0000-01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ht="12" customHeight="1">
      <c r="B8" s="20"/>
      <c r="D8" s="27" t="s">
        <v>120</v>
      </c>
      <c r="L8" s="20"/>
    </row>
    <row r="9" spans="2:46" s="1" customFormat="1" ht="16.5" customHeight="1">
      <c r="B9" s="32"/>
      <c r="E9" s="247" t="s">
        <v>198</v>
      </c>
      <c r="F9" s="246"/>
      <c r="G9" s="246"/>
      <c r="H9" s="246"/>
      <c r="L9" s="32"/>
    </row>
    <row r="10" spans="2:46" s="1" customFormat="1" ht="12" customHeight="1">
      <c r="B10" s="32"/>
      <c r="D10" s="27" t="s">
        <v>199</v>
      </c>
      <c r="L10" s="32"/>
    </row>
    <row r="11" spans="2:46" s="1" customFormat="1" ht="16.5" customHeight="1">
      <c r="B11" s="32"/>
      <c r="E11" s="226" t="s">
        <v>200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12. 11. 2024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41"/>
      <c r="G20" s="241"/>
      <c r="H20" s="241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4"/>
      <c r="E29" s="245" t="s">
        <v>1</v>
      </c>
      <c r="F29" s="245"/>
      <c r="G29" s="245"/>
      <c r="H29" s="245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40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5" t="s">
        <v>44</v>
      </c>
      <c r="E35" s="27" t="s">
        <v>45</v>
      </c>
      <c r="F35" s="86">
        <f>ROUND((SUM(BE122:BE156)),  2)</f>
        <v>0</v>
      </c>
      <c r="I35" s="96">
        <v>0.21</v>
      </c>
      <c r="J35" s="86">
        <f>ROUND(((SUM(BE122:BE156))*I35),  2)</f>
        <v>0</v>
      </c>
      <c r="L35" s="32"/>
    </row>
    <row r="36" spans="2:12" s="1" customFormat="1" ht="14.45" customHeight="1">
      <c r="B36" s="32"/>
      <c r="E36" s="27" t="s">
        <v>46</v>
      </c>
      <c r="F36" s="86">
        <f>ROUND((SUM(BF122:BF156)),  2)</f>
        <v>0</v>
      </c>
      <c r="I36" s="96">
        <v>0.12</v>
      </c>
      <c r="J36" s="86">
        <f>ROUND(((SUM(BF122:BF156))*I36),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6">
        <f>ROUND((SUM(BG122:BG156)),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6">
        <f>ROUND((SUM(BH122:BH156)),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6">
        <f>ROUND((SUM(BI122:BI156)),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50</v>
      </c>
      <c r="E41" s="57"/>
      <c r="F41" s="57"/>
      <c r="G41" s="99" t="s">
        <v>51</v>
      </c>
      <c r="H41" s="100" t="s">
        <v>52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122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12" ht="12" customHeight="1">
      <c r="B86" s="20"/>
      <c r="C86" s="27" t="s">
        <v>120</v>
      </c>
      <c r="L86" s="20"/>
    </row>
    <row r="87" spans="2:12" s="1" customFormat="1" ht="16.5" customHeight="1">
      <c r="B87" s="32"/>
      <c r="E87" s="247" t="s">
        <v>198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199</v>
      </c>
      <c r="L88" s="32"/>
    </row>
    <row r="89" spans="2:12" s="1" customFormat="1" ht="16.5" customHeight="1">
      <c r="B89" s="32"/>
      <c r="E89" s="226" t="str">
        <f>E11</f>
        <v>PS 02.1 - Lávka přes RP dolní</v>
      </c>
      <c r="F89" s="246"/>
      <c r="G89" s="246"/>
      <c r="H89" s="246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Vrcovice</v>
      </c>
      <c r="I91" s="27" t="s">
        <v>22</v>
      </c>
      <c r="J91" s="52" t="str">
        <f>IF(J14="","",J14)</f>
        <v>12. 11. 2024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Povodí Vltavy, státní podnik</v>
      </c>
      <c r="I93" s="27" t="s">
        <v>32</v>
      </c>
      <c r="J93" s="30" t="str">
        <f>E23</f>
        <v>Sweco Hydroprojekt a.s.</v>
      </c>
      <c r="L93" s="32"/>
    </row>
    <row r="94" spans="2:12" s="1" customFormat="1" ht="15.2" customHeight="1">
      <c r="B94" s="32"/>
      <c r="C94" s="27" t="s">
        <v>30</v>
      </c>
      <c r="F94" s="25" t="str">
        <f>IF(E20="","",E20)</f>
        <v>Vyplň údaj</v>
      </c>
      <c r="I94" s="27" t="s">
        <v>36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123</v>
      </c>
      <c r="D96" s="97"/>
      <c r="E96" s="97"/>
      <c r="F96" s="97"/>
      <c r="G96" s="97"/>
      <c r="H96" s="97"/>
      <c r="I96" s="97"/>
      <c r="J96" s="106" t="s">
        <v>124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125</v>
      </c>
      <c r="J98" s="66">
        <f>J122</f>
        <v>0</v>
      </c>
      <c r="L98" s="32"/>
      <c r="AU98" s="17" t="s">
        <v>126</v>
      </c>
    </row>
    <row r="99" spans="2:47" s="8" customFormat="1" ht="24.95" customHeight="1">
      <c r="B99" s="108"/>
      <c r="D99" s="109" t="s">
        <v>127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128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129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247" t="str">
        <f>E7</f>
        <v>Otava ř. km 19,2 Rekonstrukce jezu Vrcovice</v>
      </c>
      <c r="F110" s="248"/>
      <c r="G110" s="248"/>
      <c r="H110" s="248"/>
      <c r="L110" s="32"/>
    </row>
    <row r="111" spans="2:47" ht="12" customHeight="1">
      <c r="B111" s="20"/>
      <c r="C111" s="27" t="s">
        <v>120</v>
      </c>
      <c r="L111" s="20"/>
    </row>
    <row r="112" spans="2:47" s="1" customFormat="1" ht="16.5" customHeight="1">
      <c r="B112" s="32"/>
      <c r="E112" s="247" t="s">
        <v>198</v>
      </c>
      <c r="F112" s="246"/>
      <c r="G112" s="246"/>
      <c r="H112" s="246"/>
      <c r="L112" s="32"/>
    </row>
    <row r="113" spans="2:65" s="1" customFormat="1" ht="12" customHeight="1">
      <c r="B113" s="32"/>
      <c r="C113" s="27" t="s">
        <v>199</v>
      </c>
      <c r="L113" s="32"/>
    </row>
    <row r="114" spans="2:65" s="1" customFormat="1" ht="16.5" customHeight="1">
      <c r="B114" s="32"/>
      <c r="E114" s="226" t="str">
        <f>E11</f>
        <v>PS 02.1 - Lávka přes RP dolní</v>
      </c>
      <c r="F114" s="246"/>
      <c r="G114" s="246"/>
      <c r="H114" s="246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>Vrcovice</v>
      </c>
      <c r="I116" s="27" t="s">
        <v>22</v>
      </c>
      <c r="J116" s="52" t="str">
        <f>IF(J14="","",J14)</f>
        <v>12. 11. 2024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Povodí Vltavy, státní podnik</v>
      </c>
      <c r="I118" s="27" t="s">
        <v>32</v>
      </c>
      <c r="J118" s="30" t="str">
        <f>E23</f>
        <v>Sweco Hydroprojekt a.s.</v>
      </c>
      <c r="L118" s="32"/>
    </row>
    <row r="119" spans="2:65" s="1" customFormat="1" ht="15.2" customHeight="1">
      <c r="B119" s="32"/>
      <c r="C119" s="27" t="s">
        <v>30</v>
      </c>
      <c r="F119" s="25" t="str">
        <f>IF(E20="","",E20)</f>
        <v>Vyplň údaj</v>
      </c>
      <c r="I119" s="27" t="s">
        <v>36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130</v>
      </c>
      <c r="D121" s="118" t="s">
        <v>65</v>
      </c>
      <c r="E121" s="118" t="s">
        <v>61</v>
      </c>
      <c r="F121" s="118" t="s">
        <v>62</v>
      </c>
      <c r="G121" s="118" t="s">
        <v>131</v>
      </c>
      <c r="H121" s="118" t="s">
        <v>132</v>
      </c>
      <c r="I121" s="118" t="s">
        <v>133</v>
      </c>
      <c r="J121" s="118" t="s">
        <v>124</v>
      </c>
      <c r="K121" s="119" t="s">
        <v>134</v>
      </c>
      <c r="L121" s="116"/>
      <c r="M121" s="59" t="s">
        <v>1</v>
      </c>
      <c r="N121" s="60" t="s">
        <v>44</v>
      </c>
      <c r="O121" s="60" t="s">
        <v>135</v>
      </c>
      <c r="P121" s="60" t="s">
        <v>136</v>
      </c>
      <c r="Q121" s="60" t="s">
        <v>137</v>
      </c>
      <c r="R121" s="60" t="s">
        <v>138</v>
      </c>
      <c r="S121" s="60" t="s">
        <v>139</v>
      </c>
      <c r="T121" s="61" t="s">
        <v>140</v>
      </c>
    </row>
    <row r="122" spans="2:65" s="1" customFormat="1" ht="22.9" customHeight="1">
      <c r="B122" s="32"/>
      <c r="C122" s="64" t="s">
        <v>141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0.66167819999999999</v>
      </c>
      <c r="S122" s="53"/>
      <c r="T122" s="122">
        <f>T123</f>
        <v>0</v>
      </c>
      <c r="AT122" s="17" t="s">
        <v>79</v>
      </c>
      <c r="AU122" s="17" t="s">
        <v>126</v>
      </c>
      <c r="BK122" s="123">
        <f>BK123</f>
        <v>0</v>
      </c>
    </row>
    <row r="123" spans="2:65" s="11" customFormat="1" ht="25.9" customHeight="1">
      <c r="B123" s="124"/>
      <c r="D123" s="125" t="s">
        <v>79</v>
      </c>
      <c r="E123" s="126" t="s">
        <v>142</v>
      </c>
      <c r="F123" s="126" t="s">
        <v>143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0.66167819999999999</v>
      </c>
      <c r="T123" s="131">
        <f>T124</f>
        <v>0</v>
      </c>
      <c r="AR123" s="125" t="s">
        <v>184</v>
      </c>
      <c r="AT123" s="132" t="s">
        <v>79</v>
      </c>
      <c r="AU123" s="132" t="s">
        <v>80</v>
      </c>
      <c r="AY123" s="125" t="s">
        <v>144</v>
      </c>
      <c r="BK123" s="133">
        <f>BK124</f>
        <v>0</v>
      </c>
    </row>
    <row r="124" spans="2:65" s="11" customFormat="1" ht="22.9" customHeight="1">
      <c r="B124" s="124"/>
      <c r="D124" s="125" t="s">
        <v>79</v>
      </c>
      <c r="E124" s="134" t="s">
        <v>145</v>
      </c>
      <c r="F124" s="134" t="s">
        <v>146</v>
      </c>
      <c r="I124" s="127"/>
      <c r="J124" s="135">
        <f>BK124</f>
        <v>0</v>
      </c>
      <c r="L124" s="124"/>
      <c r="M124" s="129"/>
      <c r="P124" s="130">
        <f>SUM(P125:P156)</f>
        <v>0</v>
      </c>
      <c r="R124" s="130">
        <f>SUM(R125:R156)</f>
        <v>0.66167819999999999</v>
      </c>
      <c r="T124" s="131">
        <f>SUM(T125:T156)</f>
        <v>0</v>
      </c>
      <c r="AR124" s="125" t="s">
        <v>184</v>
      </c>
      <c r="AT124" s="132" t="s">
        <v>79</v>
      </c>
      <c r="AU124" s="132" t="s">
        <v>88</v>
      </c>
      <c r="AY124" s="125" t="s">
        <v>144</v>
      </c>
      <c r="BK124" s="133">
        <f>SUM(BK125:BK156)</f>
        <v>0</v>
      </c>
    </row>
    <row r="125" spans="2:65" s="1" customFormat="1" ht="16.5" customHeight="1">
      <c r="B125" s="136"/>
      <c r="C125" s="137" t="s">
        <v>88</v>
      </c>
      <c r="D125" s="137" t="s">
        <v>147</v>
      </c>
      <c r="E125" s="138" t="s">
        <v>168</v>
      </c>
      <c r="F125" s="139" t="s">
        <v>169</v>
      </c>
      <c r="G125" s="140" t="s">
        <v>170</v>
      </c>
      <c r="H125" s="141">
        <v>5</v>
      </c>
      <c r="I125" s="142"/>
      <c r="J125" s="143">
        <f>ROUND(I125*H125,2)</f>
        <v>0</v>
      </c>
      <c r="K125" s="139" t="s">
        <v>151</v>
      </c>
      <c r="L125" s="32"/>
      <c r="M125" s="144" t="s">
        <v>1</v>
      </c>
      <c r="N125" s="145" t="s">
        <v>45</v>
      </c>
      <c r="P125" s="146">
        <f>O125*H125</f>
        <v>0</v>
      </c>
      <c r="Q125" s="146">
        <v>1E-3</v>
      </c>
      <c r="R125" s="146">
        <f>Q125*H125</f>
        <v>5.0000000000000001E-3</v>
      </c>
      <c r="S125" s="146">
        <v>0</v>
      </c>
      <c r="T125" s="147">
        <f>S125*H125</f>
        <v>0</v>
      </c>
      <c r="AR125" s="148" t="s">
        <v>152</v>
      </c>
      <c r="AT125" s="148" t="s">
        <v>147</v>
      </c>
      <c r="AU125" s="148" t="s">
        <v>90</v>
      </c>
      <c r="AY125" s="17" t="s">
        <v>144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88</v>
      </c>
      <c r="BK125" s="149">
        <f>ROUND(I125*H125,2)</f>
        <v>0</v>
      </c>
      <c r="BL125" s="17" t="s">
        <v>152</v>
      </c>
      <c r="BM125" s="148" t="s">
        <v>201</v>
      </c>
    </row>
    <row r="126" spans="2:65" s="1" customFormat="1" ht="78">
      <c r="B126" s="32"/>
      <c r="D126" s="150" t="s">
        <v>154</v>
      </c>
      <c r="F126" s="151" t="s">
        <v>172</v>
      </c>
      <c r="I126" s="152"/>
      <c r="L126" s="32"/>
      <c r="M126" s="153"/>
      <c r="T126" s="56"/>
      <c r="AT126" s="17" t="s">
        <v>154</v>
      </c>
      <c r="AU126" s="17" t="s">
        <v>90</v>
      </c>
    </row>
    <row r="127" spans="2:65" s="12" customFormat="1">
      <c r="B127" s="154"/>
      <c r="D127" s="150" t="s">
        <v>156</v>
      </c>
      <c r="E127" s="155" t="s">
        <v>1</v>
      </c>
      <c r="F127" s="156" t="s">
        <v>202</v>
      </c>
      <c r="H127" s="155" t="s">
        <v>1</v>
      </c>
      <c r="I127" s="157"/>
      <c r="L127" s="154"/>
      <c r="M127" s="158"/>
      <c r="T127" s="159"/>
      <c r="AT127" s="155" t="s">
        <v>156</v>
      </c>
      <c r="AU127" s="155" t="s">
        <v>90</v>
      </c>
      <c r="AV127" s="12" t="s">
        <v>88</v>
      </c>
      <c r="AW127" s="12" t="s">
        <v>35</v>
      </c>
      <c r="AX127" s="12" t="s">
        <v>80</v>
      </c>
      <c r="AY127" s="155" t="s">
        <v>144</v>
      </c>
    </row>
    <row r="128" spans="2:65" s="12" customFormat="1">
      <c r="B128" s="154"/>
      <c r="D128" s="150" t="s">
        <v>156</v>
      </c>
      <c r="E128" s="155" t="s">
        <v>1</v>
      </c>
      <c r="F128" s="156" t="s">
        <v>203</v>
      </c>
      <c r="H128" s="155" t="s">
        <v>1</v>
      </c>
      <c r="I128" s="157"/>
      <c r="L128" s="154"/>
      <c r="M128" s="158"/>
      <c r="T128" s="159"/>
      <c r="AT128" s="155" t="s">
        <v>156</v>
      </c>
      <c r="AU128" s="155" t="s">
        <v>90</v>
      </c>
      <c r="AV128" s="12" t="s">
        <v>88</v>
      </c>
      <c r="AW128" s="12" t="s">
        <v>35</v>
      </c>
      <c r="AX128" s="12" t="s">
        <v>80</v>
      </c>
      <c r="AY128" s="155" t="s">
        <v>144</v>
      </c>
    </row>
    <row r="129" spans="2:65" s="13" customFormat="1">
      <c r="B129" s="160"/>
      <c r="D129" s="150" t="s">
        <v>156</v>
      </c>
      <c r="E129" s="161" t="s">
        <v>1</v>
      </c>
      <c r="F129" s="162" t="s">
        <v>173</v>
      </c>
      <c r="H129" s="163">
        <v>5</v>
      </c>
      <c r="I129" s="164"/>
      <c r="L129" s="160"/>
      <c r="M129" s="165"/>
      <c r="T129" s="166"/>
      <c r="AT129" s="161" t="s">
        <v>156</v>
      </c>
      <c r="AU129" s="161" t="s">
        <v>90</v>
      </c>
      <c r="AV129" s="13" t="s">
        <v>90</v>
      </c>
      <c r="AW129" s="13" t="s">
        <v>35</v>
      </c>
      <c r="AX129" s="13" t="s">
        <v>80</v>
      </c>
      <c r="AY129" s="161" t="s">
        <v>144</v>
      </c>
    </row>
    <row r="130" spans="2:65" s="14" customFormat="1">
      <c r="B130" s="167"/>
      <c r="D130" s="150" t="s">
        <v>156</v>
      </c>
      <c r="E130" s="168" t="s">
        <v>1</v>
      </c>
      <c r="F130" s="169" t="s">
        <v>159</v>
      </c>
      <c r="H130" s="170">
        <v>5</v>
      </c>
      <c r="I130" s="171"/>
      <c r="L130" s="167"/>
      <c r="M130" s="172"/>
      <c r="T130" s="173"/>
      <c r="AT130" s="168" t="s">
        <v>156</v>
      </c>
      <c r="AU130" s="168" t="s">
        <v>90</v>
      </c>
      <c r="AV130" s="14" t="s">
        <v>160</v>
      </c>
      <c r="AW130" s="14" t="s">
        <v>35</v>
      </c>
      <c r="AX130" s="14" t="s">
        <v>88</v>
      </c>
      <c r="AY130" s="168" t="s">
        <v>144</v>
      </c>
    </row>
    <row r="131" spans="2:65" s="1" customFormat="1" ht="24.2" customHeight="1">
      <c r="B131" s="136"/>
      <c r="C131" s="137" t="s">
        <v>90</v>
      </c>
      <c r="D131" s="137" t="s">
        <v>147</v>
      </c>
      <c r="E131" s="138" t="s">
        <v>204</v>
      </c>
      <c r="F131" s="139" t="s">
        <v>162</v>
      </c>
      <c r="G131" s="140" t="s">
        <v>163</v>
      </c>
      <c r="H131" s="141">
        <v>1</v>
      </c>
      <c r="I131" s="142"/>
      <c r="J131" s="143">
        <f>ROUND(I131*H131,2)</f>
        <v>0</v>
      </c>
      <c r="K131" s="139" t="s">
        <v>151</v>
      </c>
      <c r="L131" s="32"/>
      <c r="M131" s="144" t="s">
        <v>1</v>
      </c>
      <c r="N131" s="145" t="s">
        <v>45</v>
      </c>
      <c r="P131" s="146">
        <f>O131*H131</f>
        <v>0</v>
      </c>
      <c r="Q131" s="146">
        <v>0.51</v>
      </c>
      <c r="R131" s="146">
        <f>Q131*H131</f>
        <v>0.51</v>
      </c>
      <c r="S131" s="146">
        <v>0</v>
      </c>
      <c r="T131" s="147">
        <f>S131*H131</f>
        <v>0</v>
      </c>
      <c r="AR131" s="148" t="s">
        <v>152</v>
      </c>
      <c r="AT131" s="148" t="s">
        <v>147</v>
      </c>
      <c r="AU131" s="148" t="s">
        <v>90</v>
      </c>
      <c r="AY131" s="17" t="s">
        <v>144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88</v>
      </c>
      <c r="BK131" s="149">
        <f>ROUND(I131*H131,2)</f>
        <v>0</v>
      </c>
      <c r="BL131" s="17" t="s">
        <v>152</v>
      </c>
      <c r="BM131" s="148" t="s">
        <v>205</v>
      </c>
    </row>
    <row r="132" spans="2:65" s="1" customFormat="1" ht="29.25">
      <c r="B132" s="32"/>
      <c r="D132" s="150" t="s">
        <v>154</v>
      </c>
      <c r="F132" s="151" t="s">
        <v>206</v>
      </c>
      <c r="I132" s="152"/>
      <c r="L132" s="32"/>
      <c r="M132" s="153"/>
      <c r="T132" s="56"/>
      <c r="AT132" s="17" t="s">
        <v>154</v>
      </c>
      <c r="AU132" s="17" t="s">
        <v>90</v>
      </c>
    </row>
    <row r="133" spans="2:65" s="12" customFormat="1">
      <c r="B133" s="154"/>
      <c r="D133" s="150" t="s">
        <v>156</v>
      </c>
      <c r="E133" s="155" t="s">
        <v>1</v>
      </c>
      <c r="F133" s="156" t="s">
        <v>202</v>
      </c>
      <c r="H133" s="155" t="s">
        <v>1</v>
      </c>
      <c r="I133" s="157"/>
      <c r="L133" s="154"/>
      <c r="M133" s="158"/>
      <c r="T133" s="159"/>
      <c r="AT133" s="155" t="s">
        <v>156</v>
      </c>
      <c r="AU133" s="155" t="s">
        <v>90</v>
      </c>
      <c r="AV133" s="12" t="s">
        <v>88</v>
      </c>
      <c r="AW133" s="12" t="s">
        <v>35</v>
      </c>
      <c r="AX133" s="12" t="s">
        <v>80</v>
      </c>
      <c r="AY133" s="155" t="s">
        <v>144</v>
      </c>
    </row>
    <row r="134" spans="2:65" s="12" customFormat="1">
      <c r="B134" s="154"/>
      <c r="D134" s="150" t="s">
        <v>156</v>
      </c>
      <c r="E134" s="155" t="s">
        <v>1</v>
      </c>
      <c r="F134" s="156" t="s">
        <v>203</v>
      </c>
      <c r="H134" s="155" t="s">
        <v>1</v>
      </c>
      <c r="I134" s="157"/>
      <c r="L134" s="154"/>
      <c r="M134" s="158"/>
      <c r="T134" s="159"/>
      <c r="AT134" s="155" t="s">
        <v>156</v>
      </c>
      <c r="AU134" s="155" t="s">
        <v>90</v>
      </c>
      <c r="AV134" s="12" t="s">
        <v>88</v>
      </c>
      <c r="AW134" s="12" t="s">
        <v>35</v>
      </c>
      <c r="AX134" s="12" t="s">
        <v>80</v>
      </c>
      <c r="AY134" s="155" t="s">
        <v>144</v>
      </c>
    </row>
    <row r="135" spans="2:65" s="13" customFormat="1">
      <c r="B135" s="160"/>
      <c r="D135" s="150" t="s">
        <v>156</v>
      </c>
      <c r="E135" s="161" t="s">
        <v>1</v>
      </c>
      <c r="F135" s="162" t="s">
        <v>166</v>
      </c>
      <c r="H135" s="163">
        <v>1</v>
      </c>
      <c r="I135" s="164"/>
      <c r="L135" s="160"/>
      <c r="M135" s="165"/>
      <c r="T135" s="166"/>
      <c r="AT135" s="161" t="s">
        <v>156</v>
      </c>
      <c r="AU135" s="161" t="s">
        <v>90</v>
      </c>
      <c r="AV135" s="13" t="s">
        <v>90</v>
      </c>
      <c r="AW135" s="13" t="s">
        <v>35</v>
      </c>
      <c r="AX135" s="13" t="s">
        <v>80</v>
      </c>
      <c r="AY135" s="161" t="s">
        <v>144</v>
      </c>
    </row>
    <row r="136" spans="2:65" s="14" customFormat="1">
      <c r="B136" s="167"/>
      <c r="D136" s="150" t="s">
        <v>156</v>
      </c>
      <c r="E136" s="168" t="s">
        <v>1</v>
      </c>
      <c r="F136" s="169" t="s">
        <v>159</v>
      </c>
      <c r="H136" s="170">
        <v>1</v>
      </c>
      <c r="I136" s="171"/>
      <c r="L136" s="167"/>
      <c r="M136" s="172"/>
      <c r="T136" s="173"/>
      <c r="AT136" s="168" t="s">
        <v>156</v>
      </c>
      <c r="AU136" s="168" t="s">
        <v>90</v>
      </c>
      <c r="AV136" s="14" t="s">
        <v>160</v>
      </c>
      <c r="AW136" s="14" t="s">
        <v>35</v>
      </c>
      <c r="AX136" s="14" t="s">
        <v>88</v>
      </c>
      <c r="AY136" s="168" t="s">
        <v>144</v>
      </c>
    </row>
    <row r="137" spans="2:65" s="1" customFormat="1" ht="33" customHeight="1">
      <c r="B137" s="136"/>
      <c r="C137" s="137" t="s">
        <v>167</v>
      </c>
      <c r="D137" s="137" t="s">
        <v>147</v>
      </c>
      <c r="E137" s="138" t="s">
        <v>207</v>
      </c>
      <c r="F137" s="139" t="s">
        <v>208</v>
      </c>
      <c r="G137" s="140" t="s">
        <v>150</v>
      </c>
      <c r="H137" s="141">
        <v>6.46</v>
      </c>
      <c r="I137" s="142"/>
      <c r="J137" s="143">
        <f>ROUND(I137*H137,2)</f>
        <v>0</v>
      </c>
      <c r="K137" s="139" t="s">
        <v>176</v>
      </c>
      <c r="L137" s="32"/>
      <c r="M137" s="144" t="s">
        <v>1</v>
      </c>
      <c r="N137" s="145" t="s">
        <v>45</v>
      </c>
      <c r="P137" s="146">
        <f>O137*H137</f>
        <v>0</v>
      </c>
      <c r="Q137" s="146">
        <v>6.7000000000000002E-4</v>
      </c>
      <c r="R137" s="146">
        <f>Q137*H137</f>
        <v>4.3281999999999999E-3</v>
      </c>
      <c r="S137" s="146">
        <v>0</v>
      </c>
      <c r="T137" s="147">
        <f>S137*H137</f>
        <v>0</v>
      </c>
      <c r="AR137" s="148" t="s">
        <v>152</v>
      </c>
      <c r="AT137" s="148" t="s">
        <v>147</v>
      </c>
      <c r="AU137" s="148" t="s">
        <v>90</v>
      </c>
      <c r="AY137" s="17" t="s">
        <v>144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88</v>
      </c>
      <c r="BK137" s="149">
        <f>ROUND(I137*H137,2)</f>
        <v>0</v>
      </c>
      <c r="BL137" s="17" t="s">
        <v>152</v>
      </c>
      <c r="BM137" s="148" t="s">
        <v>209</v>
      </c>
    </row>
    <row r="138" spans="2:65" s="1" customFormat="1" ht="19.5">
      <c r="B138" s="32"/>
      <c r="D138" s="150" t="s">
        <v>178</v>
      </c>
      <c r="F138" s="174" t="s">
        <v>210</v>
      </c>
      <c r="I138" s="152"/>
      <c r="L138" s="32"/>
      <c r="M138" s="153"/>
      <c r="T138" s="56"/>
      <c r="AT138" s="17" t="s">
        <v>178</v>
      </c>
      <c r="AU138" s="17" t="s">
        <v>90</v>
      </c>
    </row>
    <row r="139" spans="2:65" s="1" customFormat="1">
      <c r="B139" s="32"/>
      <c r="D139" s="175" t="s">
        <v>180</v>
      </c>
      <c r="F139" s="176" t="s">
        <v>211</v>
      </c>
      <c r="I139" s="152"/>
      <c r="L139" s="32"/>
      <c r="M139" s="153"/>
      <c r="T139" s="56"/>
      <c r="AT139" s="17" t="s">
        <v>180</v>
      </c>
      <c r="AU139" s="17" t="s">
        <v>90</v>
      </c>
    </row>
    <row r="140" spans="2:65" s="12" customFormat="1">
      <c r="B140" s="154"/>
      <c r="D140" s="150" t="s">
        <v>156</v>
      </c>
      <c r="E140" s="155" t="s">
        <v>1</v>
      </c>
      <c r="F140" s="156" t="s">
        <v>202</v>
      </c>
      <c r="H140" s="155" t="s">
        <v>1</v>
      </c>
      <c r="I140" s="157"/>
      <c r="L140" s="154"/>
      <c r="M140" s="158"/>
      <c r="T140" s="159"/>
      <c r="AT140" s="155" t="s">
        <v>156</v>
      </c>
      <c r="AU140" s="155" t="s">
        <v>90</v>
      </c>
      <c r="AV140" s="12" t="s">
        <v>88</v>
      </c>
      <c r="AW140" s="12" t="s">
        <v>35</v>
      </c>
      <c r="AX140" s="12" t="s">
        <v>80</v>
      </c>
      <c r="AY140" s="155" t="s">
        <v>144</v>
      </c>
    </row>
    <row r="141" spans="2:65" s="12" customFormat="1">
      <c r="B141" s="154"/>
      <c r="D141" s="150" t="s">
        <v>156</v>
      </c>
      <c r="E141" s="155" t="s">
        <v>1</v>
      </c>
      <c r="F141" s="156" t="s">
        <v>203</v>
      </c>
      <c r="H141" s="155" t="s">
        <v>1</v>
      </c>
      <c r="I141" s="157"/>
      <c r="L141" s="154"/>
      <c r="M141" s="158"/>
      <c r="T141" s="159"/>
      <c r="AT141" s="155" t="s">
        <v>156</v>
      </c>
      <c r="AU141" s="155" t="s">
        <v>90</v>
      </c>
      <c r="AV141" s="12" t="s">
        <v>88</v>
      </c>
      <c r="AW141" s="12" t="s">
        <v>35</v>
      </c>
      <c r="AX141" s="12" t="s">
        <v>80</v>
      </c>
      <c r="AY141" s="155" t="s">
        <v>144</v>
      </c>
    </row>
    <row r="142" spans="2:65" s="13" customFormat="1">
      <c r="B142" s="160"/>
      <c r="D142" s="150" t="s">
        <v>156</v>
      </c>
      <c r="E142" s="161" t="s">
        <v>1</v>
      </c>
      <c r="F142" s="162" t="s">
        <v>212</v>
      </c>
      <c r="H142" s="163">
        <v>6.46</v>
      </c>
      <c r="I142" s="164"/>
      <c r="L142" s="160"/>
      <c r="M142" s="165"/>
      <c r="T142" s="166"/>
      <c r="AT142" s="161" t="s">
        <v>156</v>
      </c>
      <c r="AU142" s="161" t="s">
        <v>90</v>
      </c>
      <c r="AV142" s="13" t="s">
        <v>90</v>
      </c>
      <c r="AW142" s="13" t="s">
        <v>35</v>
      </c>
      <c r="AX142" s="13" t="s">
        <v>80</v>
      </c>
      <c r="AY142" s="161" t="s">
        <v>144</v>
      </c>
    </row>
    <row r="143" spans="2:65" s="14" customFormat="1">
      <c r="B143" s="167"/>
      <c r="D143" s="150" t="s">
        <v>156</v>
      </c>
      <c r="E143" s="168" t="s">
        <v>1</v>
      </c>
      <c r="F143" s="169" t="s">
        <v>159</v>
      </c>
      <c r="H143" s="170">
        <v>6.46</v>
      </c>
      <c r="I143" s="171"/>
      <c r="L143" s="167"/>
      <c r="M143" s="172"/>
      <c r="T143" s="173"/>
      <c r="AT143" s="168" t="s">
        <v>156</v>
      </c>
      <c r="AU143" s="168" t="s">
        <v>90</v>
      </c>
      <c r="AV143" s="14" t="s">
        <v>160</v>
      </c>
      <c r="AW143" s="14" t="s">
        <v>35</v>
      </c>
      <c r="AX143" s="14" t="s">
        <v>88</v>
      </c>
      <c r="AY143" s="168" t="s">
        <v>144</v>
      </c>
    </row>
    <row r="144" spans="2:65" s="1" customFormat="1" ht="16.5" customHeight="1">
      <c r="B144" s="136"/>
      <c r="C144" s="177" t="s">
        <v>160</v>
      </c>
      <c r="D144" s="177" t="s">
        <v>185</v>
      </c>
      <c r="E144" s="178" t="s">
        <v>213</v>
      </c>
      <c r="F144" s="179" t="s">
        <v>214</v>
      </c>
      <c r="G144" s="180" t="s">
        <v>150</v>
      </c>
      <c r="H144" s="181">
        <v>7.3</v>
      </c>
      <c r="I144" s="182"/>
      <c r="J144" s="183">
        <f>ROUND(I144*H144,2)</f>
        <v>0</v>
      </c>
      <c r="K144" s="179" t="s">
        <v>151</v>
      </c>
      <c r="L144" s="184"/>
      <c r="M144" s="185" t="s">
        <v>1</v>
      </c>
      <c r="N144" s="186" t="s">
        <v>45</v>
      </c>
      <c r="P144" s="146">
        <f>O144*H144</f>
        <v>0</v>
      </c>
      <c r="Q144" s="146">
        <v>1.95E-2</v>
      </c>
      <c r="R144" s="146">
        <f>Q144*H144</f>
        <v>0.14235</v>
      </c>
      <c r="S144" s="146">
        <v>0</v>
      </c>
      <c r="T144" s="147">
        <f>S144*H144</f>
        <v>0</v>
      </c>
      <c r="AR144" s="148" t="s">
        <v>188</v>
      </c>
      <c r="AT144" s="148" t="s">
        <v>185</v>
      </c>
      <c r="AU144" s="148" t="s">
        <v>90</v>
      </c>
      <c r="AY144" s="17" t="s">
        <v>144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88</v>
      </c>
      <c r="BK144" s="149">
        <f>ROUND(I144*H144,2)</f>
        <v>0</v>
      </c>
      <c r="BL144" s="17" t="s">
        <v>152</v>
      </c>
      <c r="BM144" s="148" t="s">
        <v>215</v>
      </c>
    </row>
    <row r="145" spans="2:65" s="1" customFormat="1">
      <c r="B145" s="32"/>
      <c r="D145" s="150" t="s">
        <v>178</v>
      </c>
      <c r="F145" s="174" t="s">
        <v>216</v>
      </c>
      <c r="I145" s="152"/>
      <c r="L145" s="32"/>
      <c r="M145" s="153"/>
      <c r="T145" s="56"/>
      <c r="AT145" s="17" t="s">
        <v>178</v>
      </c>
      <c r="AU145" s="17" t="s">
        <v>90</v>
      </c>
    </row>
    <row r="146" spans="2:65" s="13" customFormat="1">
      <c r="B146" s="160"/>
      <c r="D146" s="150" t="s">
        <v>156</v>
      </c>
      <c r="F146" s="162" t="s">
        <v>217</v>
      </c>
      <c r="H146" s="163">
        <v>7.3</v>
      </c>
      <c r="I146" s="164"/>
      <c r="L146" s="160"/>
      <c r="M146" s="165"/>
      <c r="T146" s="166"/>
      <c r="AT146" s="161" t="s">
        <v>156</v>
      </c>
      <c r="AU146" s="161" t="s">
        <v>90</v>
      </c>
      <c r="AV146" s="13" t="s">
        <v>90</v>
      </c>
      <c r="AW146" s="13" t="s">
        <v>3</v>
      </c>
      <c r="AX146" s="13" t="s">
        <v>88</v>
      </c>
      <c r="AY146" s="161" t="s">
        <v>144</v>
      </c>
    </row>
    <row r="147" spans="2:65" s="1" customFormat="1" ht="24.2" customHeight="1">
      <c r="B147" s="136"/>
      <c r="C147" s="137" t="s">
        <v>184</v>
      </c>
      <c r="D147" s="137" t="s">
        <v>147</v>
      </c>
      <c r="E147" s="138" t="s">
        <v>218</v>
      </c>
      <c r="F147" s="139" t="s">
        <v>219</v>
      </c>
      <c r="G147" s="140" t="s">
        <v>220</v>
      </c>
      <c r="H147" s="141">
        <v>8.83</v>
      </c>
      <c r="I147" s="142"/>
      <c r="J147" s="143">
        <f>ROUND(I147*H147,2)</f>
        <v>0</v>
      </c>
      <c r="K147" s="139" t="s">
        <v>176</v>
      </c>
      <c r="L147" s="32"/>
      <c r="M147" s="144" t="s">
        <v>1</v>
      </c>
      <c r="N147" s="145" t="s">
        <v>45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152</v>
      </c>
      <c r="AT147" s="148" t="s">
        <v>147</v>
      </c>
      <c r="AU147" s="148" t="s">
        <v>90</v>
      </c>
      <c r="AY147" s="17" t="s">
        <v>144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88</v>
      </c>
      <c r="BK147" s="149">
        <f>ROUND(I147*H147,2)</f>
        <v>0</v>
      </c>
      <c r="BL147" s="17" t="s">
        <v>152</v>
      </c>
      <c r="BM147" s="148" t="s">
        <v>221</v>
      </c>
    </row>
    <row r="148" spans="2:65" s="1" customFormat="1" ht="19.5">
      <c r="B148" s="32"/>
      <c r="D148" s="150" t="s">
        <v>178</v>
      </c>
      <c r="F148" s="174" t="s">
        <v>222</v>
      </c>
      <c r="I148" s="152"/>
      <c r="L148" s="32"/>
      <c r="M148" s="153"/>
      <c r="T148" s="56"/>
      <c r="AT148" s="17" t="s">
        <v>178</v>
      </c>
      <c r="AU148" s="17" t="s">
        <v>90</v>
      </c>
    </row>
    <row r="149" spans="2:65" s="1" customFormat="1">
      <c r="B149" s="32"/>
      <c r="D149" s="175" t="s">
        <v>180</v>
      </c>
      <c r="F149" s="176" t="s">
        <v>223</v>
      </c>
      <c r="I149" s="152"/>
      <c r="L149" s="32"/>
      <c r="M149" s="153"/>
      <c r="T149" s="56"/>
      <c r="AT149" s="17" t="s">
        <v>180</v>
      </c>
      <c r="AU149" s="17" t="s">
        <v>90</v>
      </c>
    </row>
    <row r="150" spans="2:65" s="12" customFormat="1">
      <c r="B150" s="154"/>
      <c r="D150" s="150" t="s">
        <v>156</v>
      </c>
      <c r="E150" s="155" t="s">
        <v>1</v>
      </c>
      <c r="F150" s="156" t="s">
        <v>202</v>
      </c>
      <c r="H150" s="155" t="s">
        <v>1</v>
      </c>
      <c r="I150" s="157"/>
      <c r="L150" s="154"/>
      <c r="M150" s="158"/>
      <c r="T150" s="159"/>
      <c r="AT150" s="155" t="s">
        <v>156</v>
      </c>
      <c r="AU150" s="155" t="s">
        <v>90</v>
      </c>
      <c r="AV150" s="12" t="s">
        <v>88</v>
      </c>
      <c r="AW150" s="12" t="s">
        <v>35</v>
      </c>
      <c r="AX150" s="12" t="s">
        <v>80</v>
      </c>
      <c r="AY150" s="155" t="s">
        <v>144</v>
      </c>
    </row>
    <row r="151" spans="2:65" s="12" customFormat="1">
      <c r="B151" s="154"/>
      <c r="D151" s="150" t="s">
        <v>156</v>
      </c>
      <c r="E151" s="155" t="s">
        <v>1</v>
      </c>
      <c r="F151" s="156" t="s">
        <v>203</v>
      </c>
      <c r="H151" s="155" t="s">
        <v>1</v>
      </c>
      <c r="I151" s="157"/>
      <c r="L151" s="154"/>
      <c r="M151" s="158"/>
      <c r="T151" s="159"/>
      <c r="AT151" s="155" t="s">
        <v>156</v>
      </c>
      <c r="AU151" s="155" t="s">
        <v>90</v>
      </c>
      <c r="AV151" s="12" t="s">
        <v>88</v>
      </c>
      <c r="AW151" s="12" t="s">
        <v>35</v>
      </c>
      <c r="AX151" s="12" t="s">
        <v>80</v>
      </c>
      <c r="AY151" s="155" t="s">
        <v>144</v>
      </c>
    </row>
    <row r="152" spans="2:65" s="13" customFormat="1">
      <c r="B152" s="160"/>
      <c r="D152" s="150" t="s">
        <v>156</v>
      </c>
      <c r="E152" s="161" t="s">
        <v>1</v>
      </c>
      <c r="F152" s="162" t="s">
        <v>224</v>
      </c>
      <c r="H152" s="163">
        <v>8.83</v>
      </c>
      <c r="I152" s="164"/>
      <c r="L152" s="160"/>
      <c r="M152" s="165"/>
      <c r="T152" s="166"/>
      <c r="AT152" s="161" t="s">
        <v>156</v>
      </c>
      <c r="AU152" s="161" t="s">
        <v>90</v>
      </c>
      <c r="AV152" s="13" t="s">
        <v>90</v>
      </c>
      <c r="AW152" s="13" t="s">
        <v>35</v>
      </c>
      <c r="AX152" s="13" t="s">
        <v>80</v>
      </c>
      <c r="AY152" s="161" t="s">
        <v>144</v>
      </c>
    </row>
    <row r="153" spans="2:65" s="14" customFormat="1">
      <c r="B153" s="167"/>
      <c r="D153" s="150" t="s">
        <v>156</v>
      </c>
      <c r="E153" s="168" t="s">
        <v>1</v>
      </c>
      <c r="F153" s="169" t="s">
        <v>159</v>
      </c>
      <c r="H153" s="170">
        <v>8.83</v>
      </c>
      <c r="I153" s="171"/>
      <c r="L153" s="167"/>
      <c r="M153" s="172"/>
      <c r="T153" s="173"/>
      <c r="AT153" s="168" t="s">
        <v>156</v>
      </c>
      <c r="AU153" s="168" t="s">
        <v>90</v>
      </c>
      <c r="AV153" s="14" t="s">
        <v>160</v>
      </c>
      <c r="AW153" s="14" t="s">
        <v>35</v>
      </c>
      <c r="AX153" s="14" t="s">
        <v>88</v>
      </c>
      <c r="AY153" s="168" t="s">
        <v>144</v>
      </c>
    </row>
    <row r="154" spans="2:65" s="1" customFormat="1" ht="24.2" customHeight="1">
      <c r="B154" s="136"/>
      <c r="C154" s="137" t="s">
        <v>191</v>
      </c>
      <c r="D154" s="137" t="s">
        <v>147</v>
      </c>
      <c r="E154" s="138" t="s">
        <v>192</v>
      </c>
      <c r="F154" s="139" t="s">
        <v>193</v>
      </c>
      <c r="G154" s="140" t="s">
        <v>194</v>
      </c>
      <c r="H154" s="141">
        <v>0.66200000000000003</v>
      </c>
      <c r="I154" s="142"/>
      <c r="J154" s="143">
        <f>ROUND(I154*H154,2)</f>
        <v>0</v>
      </c>
      <c r="K154" s="139" t="s">
        <v>176</v>
      </c>
      <c r="L154" s="32"/>
      <c r="M154" s="144" t="s">
        <v>1</v>
      </c>
      <c r="N154" s="145" t="s">
        <v>45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152</v>
      </c>
      <c r="AT154" s="148" t="s">
        <v>147</v>
      </c>
      <c r="AU154" s="148" t="s">
        <v>90</v>
      </c>
      <c r="AY154" s="17" t="s">
        <v>144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88</v>
      </c>
      <c r="BK154" s="149">
        <f>ROUND(I154*H154,2)</f>
        <v>0</v>
      </c>
      <c r="BL154" s="17" t="s">
        <v>152</v>
      </c>
      <c r="BM154" s="148" t="s">
        <v>225</v>
      </c>
    </row>
    <row r="155" spans="2:65" s="1" customFormat="1" ht="29.25">
      <c r="B155" s="32"/>
      <c r="D155" s="150" t="s">
        <v>178</v>
      </c>
      <c r="F155" s="174" t="s">
        <v>196</v>
      </c>
      <c r="I155" s="152"/>
      <c r="L155" s="32"/>
      <c r="M155" s="153"/>
      <c r="T155" s="56"/>
      <c r="AT155" s="17" t="s">
        <v>178</v>
      </c>
      <c r="AU155" s="17" t="s">
        <v>90</v>
      </c>
    </row>
    <row r="156" spans="2:65" s="1" customFormat="1">
      <c r="B156" s="32"/>
      <c r="D156" s="175" t="s">
        <v>180</v>
      </c>
      <c r="F156" s="176" t="s">
        <v>197</v>
      </c>
      <c r="I156" s="152"/>
      <c r="L156" s="32"/>
      <c r="M156" s="187"/>
      <c r="N156" s="188"/>
      <c r="O156" s="188"/>
      <c r="P156" s="188"/>
      <c r="Q156" s="188"/>
      <c r="R156" s="188"/>
      <c r="S156" s="188"/>
      <c r="T156" s="189"/>
      <c r="AT156" s="17" t="s">
        <v>180</v>
      </c>
      <c r="AU156" s="17" t="s">
        <v>90</v>
      </c>
    </row>
    <row r="157" spans="2:65" s="1" customFormat="1" ht="6.95" customHeight="1"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32"/>
    </row>
  </sheetData>
  <sheetProtection algorithmName="SHA-512" hashValue="OENLdIm5AAe46aqNFXKKhVGIOu6J8iYm2IbxaYGelk5povVcOyhra3xCy6L9lYjH+3zUt8NwVf/BQpclqqWrIQ==" saltValue="iuZtvDXSXztsjAhluHEwaw==" spinCount="100000" sheet="1" objects="1" scenarios="1"/>
  <autoFilter ref="C121:K156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hyperlinks>
    <hyperlink ref="F139" r:id="rId1" xr:uid="{00000000-0004-0000-0200-000000000000}"/>
    <hyperlink ref="F149" r:id="rId2" xr:uid="{00000000-0004-0000-0200-000001000000}"/>
    <hyperlink ref="F156" r:id="rId3" xr:uid="{00000000-0004-0000-02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ht="12" customHeight="1">
      <c r="B8" s="20"/>
      <c r="D8" s="27" t="s">
        <v>120</v>
      </c>
      <c r="L8" s="20"/>
    </row>
    <row r="9" spans="2:46" s="1" customFormat="1" ht="16.5" customHeight="1">
      <c r="B9" s="32"/>
      <c r="E9" s="247" t="s">
        <v>198</v>
      </c>
      <c r="F9" s="246"/>
      <c r="G9" s="246"/>
      <c r="H9" s="246"/>
      <c r="L9" s="32"/>
    </row>
    <row r="10" spans="2:46" s="1" customFormat="1" ht="12" customHeight="1">
      <c r="B10" s="32"/>
      <c r="D10" s="27" t="s">
        <v>199</v>
      </c>
      <c r="L10" s="32"/>
    </row>
    <row r="11" spans="2:46" s="1" customFormat="1" ht="16.5" customHeight="1">
      <c r="B11" s="32"/>
      <c r="E11" s="226" t="s">
        <v>226</v>
      </c>
      <c r="F11" s="246"/>
      <c r="G11" s="246"/>
      <c r="H11" s="246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12. 11. 2024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26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29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30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49" t="str">
        <f>'Rekapitulace stavby'!E14</f>
        <v>Vyplň údaj</v>
      </c>
      <c r="F20" s="241"/>
      <c r="G20" s="241"/>
      <c r="H20" s="241"/>
      <c r="I20" s="27" t="s">
        <v>28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32</v>
      </c>
      <c r="I22" s="27" t="s">
        <v>25</v>
      </c>
      <c r="J22" s="25" t="s">
        <v>33</v>
      </c>
      <c r="L22" s="32"/>
    </row>
    <row r="23" spans="2:12" s="1" customFormat="1" ht="18" customHeight="1">
      <c r="B23" s="32"/>
      <c r="E23" s="25" t="s">
        <v>34</v>
      </c>
      <c r="I23" s="27" t="s">
        <v>28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28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38</v>
      </c>
      <c r="L28" s="32"/>
    </row>
    <row r="29" spans="2:12" s="7" customFormat="1" ht="16.5" customHeight="1">
      <c r="B29" s="94"/>
      <c r="E29" s="245" t="s">
        <v>1</v>
      </c>
      <c r="F29" s="245"/>
      <c r="G29" s="245"/>
      <c r="H29" s="245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40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42</v>
      </c>
      <c r="I34" s="35" t="s">
        <v>41</v>
      </c>
      <c r="J34" s="35" t="s">
        <v>43</v>
      </c>
      <c r="L34" s="32"/>
    </row>
    <row r="35" spans="2:12" s="1" customFormat="1" ht="14.45" customHeight="1">
      <c r="B35" s="32"/>
      <c r="D35" s="55" t="s">
        <v>44</v>
      </c>
      <c r="E35" s="27" t="s">
        <v>45</v>
      </c>
      <c r="F35" s="86">
        <f>ROUND((SUM(BE122:BE148)),  2)</f>
        <v>0</v>
      </c>
      <c r="I35" s="96">
        <v>0.21</v>
      </c>
      <c r="J35" s="86">
        <f>ROUND(((SUM(BE122:BE148))*I35),  2)</f>
        <v>0</v>
      </c>
      <c r="L35" s="32"/>
    </row>
    <row r="36" spans="2:12" s="1" customFormat="1" ht="14.45" customHeight="1">
      <c r="B36" s="32"/>
      <c r="E36" s="27" t="s">
        <v>46</v>
      </c>
      <c r="F36" s="86">
        <f>ROUND((SUM(BF122:BF148)),  2)</f>
        <v>0</v>
      </c>
      <c r="I36" s="96">
        <v>0.12</v>
      </c>
      <c r="J36" s="86">
        <f>ROUND(((SUM(BF122:BF148))*I36),  2)</f>
        <v>0</v>
      </c>
      <c r="L36" s="32"/>
    </row>
    <row r="37" spans="2:12" s="1" customFormat="1" ht="14.45" hidden="1" customHeight="1">
      <c r="B37" s="32"/>
      <c r="E37" s="27" t="s">
        <v>47</v>
      </c>
      <c r="F37" s="86">
        <f>ROUND((SUM(BG122:BG148)),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48</v>
      </c>
      <c r="F38" s="86">
        <f>ROUND((SUM(BH122:BH148)),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49</v>
      </c>
      <c r="F39" s="86">
        <f>ROUND((SUM(BI122:BI148)),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50</v>
      </c>
      <c r="E41" s="57"/>
      <c r="F41" s="57"/>
      <c r="G41" s="99" t="s">
        <v>51</v>
      </c>
      <c r="H41" s="100" t="s">
        <v>52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122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12" ht="12" customHeight="1">
      <c r="B86" s="20"/>
      <c r="C86" s="27" t="s">
        <v>120</v>
      </c>
      <c r="L86" s="20"/>
    </row>
    <row r="87" spans="2:12" s="1" customFormat="1" ht="16.5" customHeight="1">
      <c r="B87" s="32"/>
      <c r="E87" s="247" t="s">
        <v>198</v>
      </c>
      <c r="F87" s="246"/>
      <c r="G87" s="246"/>
      <c r="H87" s="246"/>
      <c r="L87" s="32"/>
    </row>
    <row r="88" spans="2:12" s="1" customFormat="1" ht="12" customHeight="1">
      <c r="B88" s="32"/>
      <c r="C88" s="27" t="s">
        <v>199</v>
      </c>
      <c r="L88" s="32"/>
    </row>
    <row r="89" spans="2:12" s="1" customFormat="1" ht="16.5" customHeight="1">
      <c r="B89" s="32"/>
      <c r="E89" s="226" t="str">
        <f>E11</f>
        <v>PS 02.2 - Lávka přes RP horní</v>
      </c>
      <c r="F89" s="246"/>
      <c r="G89" s="246"/>
      <c r="H89" s="246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>Vrcovice</v>
      </c>
      <c r="I91" s="27" t="s">
        <v>22</v>
      </c>
      <c r="J91" s="52" t="str">
        <f>IF(J14="","",J14)</f>
        <v>12. 11. 2024</v>
      </c>
      <c r="L91" s="32"/>
    </row>
    <row r="92" spans="2:12" s="1" customFormat="1" ht="6.95" customHeight="1">
      <c r="B92" s="32"/>
      <c r="L92" s="32"/>
    </row>
    <row r="93" spans="2:12" s="1" customFormat="1" ht="25.7" customHeight="1">
      <c r="B93" s="32"/>
      <c r="C93" s="27" t="s">
        <v>24</v>
      </c>
      <c r="F93" s="25" t="str">
        <f>E17</f>
        <v>Povodí Vltavy, státní podnik</v>
      </c>
      <c r="I93" s="27" t="s">
        <v>32</v>
      </c>
      <c r="J93" s="30" t="str">
        <f>E23</f>
        <v>Sweco Hydroprojekt a.s.</v>
      </c>
      <c r="L93" s="32"/>
    </row>
    <row r="94" spans="2:12" s="1" customFormat="1" ht="15.2" customHeight="1">
      <c r="B94" s="32"/>
      <c r="C94" s="27" t="s">
        <v>30</v>
      </c>
      <c r="F94" s="25" t="str">
        <f>IF(E20="","",E20)</f>
        <v>Vyplň údaj</v>
      </c>
      <c r="I94" s="27" t="s">
        <v>36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123</v>
      </c>
      <c r="D96" s="97"/>
      <c r="E96" s="97"/>
      <c r="F96" s="97"/>
      <c r="G96" s="97"/>
      <c r="H96" s="97"/>
      <c r="I96" s="97"/>
      <c r="J96" s="106" t="s">
        <v>124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125</v>
      </c>
      <c r="J98" s="66">
        <f>J122</f>
        <v>0</v>
      </c>
      <c r="L98" s="32"/>
      <c r="AU98" s="17" t="s">
        <v>126</v>
      </c>
    </row>
    <row r="99" spans="2:47" s="8" customFormat="1" ht="24.95" customHeight="1">
      <c r="B99" s="108"/>
      <c r="D99" s="109" t="s">
        <v>127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128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129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247" t="str">
        <f>E7</f>
        <v>Otava ř. km 19,2 Rekonstrukce jezu Vrcovice</v>
      </c>
      <c r="F110" s="248"/>
      <c r="G110" s="248"/>
      <c r="H110" s="248"/>
      <c r="L110" s="32"/>
    </row>
    <row r="111" spans="2:47" ht="12" customHeight="1">
      <c r="B111" s="20"/>
      <c r="C111" s="27" t="s">
        <v>120</v>
      </c>
      <c r="L111" s="20"/>
    </row>
    <row r="112" spans="2:47" s="1" customFormat="1" ht="16.5" customHeight="1">
      <c r="B112" s="32"/>
      <c r="E112" s="247" t="s">
        <v>198</v>
      </c>
      <c r="F112" s="246"/>
      <c r="G112" s="246"/>
      <c r="H112" s="246"/>
      <c r="L112" s="32"/>
    </row>
    <row r="113" spans="2:65" s="1" customFormat="1" ht="12" customHeight="1">
      <c r="B113" s="32"/>
      <c r="C113" s="27" t="s">
        <v>199</v>
      </c>
      <c r="L113" s="32"/>
    </row>
    <row r="114" spans="2:65" s="1" customFormat="1" ht="16.5" customHeight="1">
      <c r="B114" s="32"/>
      <c r="E114" s="226" t="str">
        <f>E11</f>
        <v>PS 02.2 - Lávka přes RP horní</v>
      </c>
      <c r="F114" s="246"/>
      <c r="G114" s="246"/>
      <c r="H114" s="246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>Vrcovice</v>
      </c>
      <c r="I116" s="27" t="s">
        <v>22</v>
      </c>
      <c r="J116" s="52" t="str">
        <f>IF(J14="","",J14)</f>
        <v>12. 11. 2024</v>
      </c>
      <c r="L116" s="32"/>
    </row>
    <row r="117" spans="2:65" s="1" customFormat="1" ht="6.95" customHeight="1">
      <c r="B117" s="32"/>
      <c r="L117" s="32"/>
    </row>
    <row r="118" spans="2:65" s="1" customFormat="1" ht="25.7" customHeight="1">
      <c r="B118" s="32"/>
      <c r="C118" s="27" t="s">
        <v>24</v>
      </c>
      <c r="F118" s="25" t="str">
        <f>E17</f>
        <v>Povodí Vltavy, státní podnik</v>
      </c>
      <c r="I118" s="27" t="s">
        <v>32</v>
      </c>
      <c r="J118" s="30" t="str">
        <f>E23</f>
        <v>Sweco Hydroprojekt a.s.</v>
      </c>
      <c r="L118" s="32"/>
    </row>
    <row r="119" spans="2:65" s="1" customFormat="1" ht="15.2" customHeight="1">
      <c r="B119" s="32"/>
      <c r="C119" s="27" t="s">
        <v>30</v>
      </c>
      <c r="F119" s="25" t="str">
        <f>IF(E20="","",E20)</f>
        <v>Vyplň údaj</v>
      </c>
      <c r="I119" s="27" t="s">
        <v>36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130</v>
      </c>
      <c r="D121" s="118" t="s">
        <v>65</v>
      </c>
      <c r="E121" s="118" t="s">
        <v>61</v>
      </c>
      <c r="F121" s="118" t="s">
        <v>62</v>
      </c>
      <c r="G121" s="118" t="s">
        <v>131</v>
      </c>
      <c r="H121" s="118" t="s">
        <v>132</v>
      </c>
      <c r="I121" s="118" t="s">
        <v>133</v>
      </c>
      <c r="J121" s="118" t="s">
        <v>124</v>
      </c>
      <c r="K121" s="119" t="s">
        <v>134</v>
      </c>
      <c r="L121" s="116"/>
      <c r="M121" s="59" t="s">
        <v>1</v>
      </c>
      <c r="N121" s="60" t="s">
        <v>44</v>
      </c>
      <c r="O121" s="60" t="s">
        <v>135</v>
      </c>
      <c r="P121" s="60" t="s">
        <v>136</v>
      </c>
      <c r="Q121" s="60" t="s">
        <v>137</v>
      </c>
      <c r="R121" s="60" t="s">
        <v>138</v>
      </c>
      <c r="S121" s="60" t="s">
        <v>139</v>
      </c>
      <c r="T121" s="61" t="s">
        <v>140</v>
      </c>
    </row>
    <row r="122" spans="2:65" s="1" customFormat="1" ht="22.9" customHeight="1">
      <c r="B122" s="32"/>
      <c r="C122" s="64" t="s">
        <v>141</v>
      </c>
      <c r="J122" s="120">
        <f>BK122</f>
        <v>0</v>
      </c>
      <c r="L122" s="32"/>
      <c r="M122" s="62"/>
      <c r="N122" s="53"/>
      <c r="O122" s="53"/>
      <c r="P122" s="121">
        <f>P123</f>
        <v>0</v>
      </c>
      <c r="Q122" s="53"/>
      <c r="R122" s="121">
        <f>R123</f>
        <v>0.59767820000000005</v>
      </c>
      <c r="S122" s="53"/>
      <c r="T122" s="122">
        <f>T123</f>
        <v>0</v>
      </c>
      <c r="AT122" s="17" t="s">
        <v>79</v>
      </c>
      <c r="AU122" s="17" t="s">
        <v>126</v>
      </c>
      <c r="BK122" s="123">
        <f>BK123</f>
        <v>0</v>
      </c>
    </row>
    <row r="123" spans="2:65" s="11" customFormat="1" ht="25.9" customHeight="1">
      <c r="B123" s="124"/>
      <c r="D123" s="125" t="s">
        <v>79</v>
      </c>
      <c r="E123" s="126" t="s">
        <v>142</v>
      </c>
      <c r="F123" s="126" t="s">
        <v>143</v>
      </c>
      <c r="I123" s="127"/>
      <c r="J123" s="128">
        <f>BK123</f>
        <v>0</v>
      </c>
      <c r="L123" s="124"/>
      <c r="M123" s="129"/>
      <c r="P123" s="130">
        <f>P124</f>
        <v>0</v>
      </c>
      <c r="R123" s="130">
        <f>R124</f>
        <v>0.59767820000000005</v>
      </c>
      <c r="T123" s="131">
        <f>T124</f>
        <v>0</v>
      </c>
      <c r="AR123" s="125" t="s">
        <v>184</v>
      </c>
      <c r="AT123" s="132" t="s">
        <v>79</v>
      </c>
      <c r="AU123" s="132" t="s">
        <v>80</v>
      </c>
      <c r="AY123" s="125" t="s">
        <v>144</v>
      </c>
      <c r="BK123" s="133">
        <f>BK124</f>
        <v>0</v>
      </c>
    </row>
    <row r="124" spans="2:65" s="11" customFormat="1" ht="22.9" customHeight="1">
      <c r="B124" s="124"/>
      <c r="D124" s="125" t="s">
        <v>79</v>
      </c>
      <c r="E124" s="134" t="s">
        <v>145</v>
      </c>
      <c r="F124" s="134" t="s">
        <v>146</v>
      </c>
      <c r="I124" s="127"/>
      <c r="J124" s="135">
        <f>BK124</f>
        <v>0</v>
      </c>
      <c r="L124" s="124"/>
      <c r="M124" s="129"/>
      <c r="P124" s="130">
        <f>SUM(P125:P148)</f>
        <v>0</v>
      </c>
      <c r="R124" s="130">
        <f>SUM(R125:R148)</f>
        <v>0.59767820000000005</v>
      </c>
      <c r="T124" s="131">
        <f>SUM(T125:T148)</f>
        <v>0</v>
      </c>
      <c r="AR124" s="125" t="s">
        <v>184</v>
      </c>
      <c r="AT124" s="132" t="s">
        <v>79</v>
      </c>
      <c r="AU124" s="132" t="s">
        <v>88</v>
      </c>
      <c r="AY124" s="125" t="s">
        <v>144</v>
      </c>
      <c r="BK124" s="133">
        <f>SUM(BK125:BK148)</f>
        <v>0</v>
      </c>
    </row>
    <row r="125" spans="2:65" s="1" customFormat="1" ht="16.5" customHeight="1">
      <c r="B125" s="136"/>
      <c r="C125" s="137" t="s">
        <v>88</v>
      </c>
      <c r="D125" s="137" t="s">
        <v>147</v>
      </c>
      <c r="E125" s="138" t="s">
        <v>168</v>
      </c>
      <c r="F125" s="139" t="s">
        <v>169</v>
      </c>
      <c r="G125" s="140" t="s">
        <v>170</v>
      </c>
      <c r="H125" s="141">
        <v>3</v>
      </c>
      <c r="I125" s="142"/>
      <c r="J125" s="143">
        <f>ROUND(I125*H125,2)</f>
        <v>0</v>
      </c>
      <c r="K125" s="139" t="s">
        <v>151</v>
      </c>
      <c r="L125" s="32"/>
      <c r="M125" s="144" t="s">
        <v>1</v>
      </c>
      <c r="N125" s="145" t="s">
        <v>45</v>
      </c>
      <c r="P125" s="146">
        <f>O125*H125</f>
        <v>0</v>
      </c>
      <c r="Q125" s="146">
        <v>1E-3</v>
      </c>
      <c r="R125" s="146">
        <f>Q125*H125</f>
        <v>3.0000000000000001E-3</v>
      </c>
      <c r="S125" s="146">
        <v>0</v>
      </c>
      <c r="T125" s="147">
        <f>S125*H125</f>
        <v>0</v>
      </c>
      <c r="AR125" s="148" t="s">
        <v>152</v>
      </c>
      <c r="AT125" s="148" t="s">
        <v>147</v>
      </c>
      <c r="AU125" s="148" t="s">
        <v>90</v>
      </c>
      <c r="AY125" s="17" t="s">
        <v>144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88</v>
      </c>
      <c r="BK125" s="149">
        <f>ROUND(I125*H125,2)</f>
        <v>0</v>
      </c>
      <c r="BL125" s="17" t="s">
        <v>152</v>
      </c>
      <c r="BM125" s="148" t="s">
        <v>227</v>
      </c>
    </row>
    <row r="126" spans="2:65" s="1" customFormat="1" ht="78">
      <c r="B126" s="32"/>
      <c r="D126" s="150" t="s">
        <v>154</v>
      </c>
      <c r="F126" s="151" t="s">
        <v>172</v>
      </c>
      <c r="I126" s="152"/>
      <c r="L126" s="32"/>
      <c r="M126" s="153"/>
      <c r="T126" s="56"/>
      <c r="AT126" s="17" t="s">
        <v>154</v>
      </c>
      <c r="AU126" s="17" t="s">
        <v>90</v>
      </c>
    </row>
    <row r="127" spans="2:65" s="12" customFormat="1">
      <c r="B127" s="154"/>
      <c r="D127" s="150" t="s">
        <v>156</v>
      </c>
      <c r="E127" s="155" t="s">
        <v>1</v>
      </c>
      <c r="F127" s="156" t="s">
        <v>228</v>
      </c>
      <c r="H127" s="155" t="s">
        <v>1</v>
      </c>
      <c r="I127" s="157"/>
      <c r="L127" s="154"/>
      <c r="M127" s="158"/>
      <c r="T127" s="159"/>
      <c r="AT127" s="155" t="s">
        <v>156</v>
      </c>
      <c r="AU127" s="155" t="s">
        <v>90</v>
      </c>
      <c r="AV127" s="12" t="s">
        <v>88</v>
      </c>
      <c r="AW127" s="12" t="s">
        <v>35</v>
      </c>
      <c r="AX127" s="12" t="s">
        <v>80</v>
      </c>
      <c r="AY127" s="155" t="s">
        <v>144</v>
      </c>
    </row>
    <row r="128" spans="2:65" s="12" customFormat="1">
      <c r="B128" s="154"/>
      <c r="D128" s="150" t="s">
        <v>156</v>
      </c>
      <c r="E128" s="155" t="s">
        <v>1</v>
      </c>
      <c r="F128" s="156" t="s">
        <v>229</v>
      </c>
      <c r="H128" s="155" t="s">
        <v>1</v>
      </c>
      <c r="I128" s="157"/>
      <c r="L128" s="154"/>
      <c r="M128" s="158"/>
      <c r="T128" s="159"/>
      <c r="AT128" s="155" t="s">
        <v>156</v>
      </c>
      <c r="AU128" s="155" t="s">
        <v>90</v>
      </c>
      <c r="AV128" s="12" t="s">
        <v>88</v>
      </c>
      <c r="AW128" s="12" t="s">
        <v>35</v>
      </c>
      <c r="AX128" s="12" t="s">
        <v>80</v>
      </c>
      <c r="AY128" s="155" t="s">
        <v>144</v>
      </c>
    </row>
    <row r="129" spans="2:65" s="13" customFormat="1">
      <c r="B129" s="160"/>
      <c r="D129" s="150" t="s">
        <v>156</v>
      </c>
      <c r="E129" s="161" t="s">
        <v>1</v>
      </c>
      <c r="F129" s="162" t="s">
        <v>230</v>
      </c>
      <c r="H129" s="163">
        <v>3</v>
      </c>
      <c r="I129" s="164"/>
      <c r="L129" s="160"/>
      <c r="M129" s="165"/>
      <c r="T129" s="166"/>
      <c r="AT129" s="161" t="s">
        <v>156</v>
      </c>
      <c r="AU129" s="161" t="s">
        <v>90</v>
      </c>
      <c r="AV129" s="13" t="s">
        <v>90</v>
      </c>
      <c r="AW129" s="13" t="s">
        <v>35</v>
      </c>
      <c r="AX129" s="13" t="s">
        <v>80</v>
      </c>
      <c r="AY129" s="161" t="s">
        <v>144</v>
      </c>
    </row>
    <row r="130" spans="2:65" s="14" customFormat="1">
      <c r="B130" s="167"/>
      <c r="D130" s="150" t="s">
        <v>156</v>
      </c>
      <c r="E130" s="168" t="s">
        <v>1</v>
      </c>
      <c r="F130" s="169" t="s">
        <v>159</v>
      </c>
      <c r="H130" s="170">
        <v>3</v>
      </c>
      <c r="I130" s="171"/>
      <c r="L130" s="167"/>
      <c r="M130" s="172"/>
      <c r="T130" s="173"/>
      <c r="AT130" s="168" t="s">
        <v>156</v>
      </c>
      <c r="AU130" s="168" t="s">
        <v>90</v>
      </c>
      <c r="AV130" s="14" t="s">
        <v>160</v>
      </c>
      <c r="AW130" s="14" t="s">
        <v>35</v>
      </c>
      <c r="AX130" s="14" t="s">
        <v>88</v>
      </c>
      <c r="AY130" s="168" t="s">
        <v>144</v>
      </c>
    </row>
    <row r="131" spans="2:65" s="1" customFormat="1" ht="33" customHeight="1">
      <c r="B131" s="136"/>
      <c r="C131" s="137" t="s">
        <v>90</v>
      </c>
      <c r="D131" s="137" t="s">
        <v>147</v>
      </c>
      <c r="E131" s="138" t="s">
        <v>231</v>
      </c>
      <c r="F131" s="139" t="s">
        <v>232</v>
      </c>
      <c r="G131" s="140" t="s">
        <v>163</v>
      </c>
      <c r="H131" s="141">
        <v>1</v>
      </c>
      <c r="I131" s="142"/>
      <c r="J131" s="143">
        <f>ROUND(I131*H131,2)</f>
        <v>0</v>
      </c>
      <c r="K131" s="139" t="s">
        <v>151</v>
      </c>
      <c r="L131" s="32"/>
      <c r="M131" s="144" t="s">
        <v>1</v>
      </c>
      <c r="N131" s="145" t="s">
        <v>45</v>
      </c>
      <c r="P131" s="146">
        <f>O131*H131</f>
        <v>0</v>
      </c>
      <c r="Q131" s="146">
        <v>0.44800000000000001</v>
      </c>
      <c r="R131" s="146">
        <f>Q131*H131</f>
        <v>0.44800000000000001</v>
      </c>
      <c r="S131" s="146">
        <v>0</v>
      </c>
      <c r="T131" s="147">
        <f>S131*H131</f>
        <v>0</v>
      </c>
      <c r="AR131" s="148" t="s">
        <v>152</v>
      </c>
      <c r="AT131" s="148" t="s">
        <v>147</v>
      </c>
      <c r="AU131" s="148" t="s">
        <v>90</v>
      </c>
      <c r="AY131" s="17" t="s">
        <v>144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88</v>
      </c>
      <c r="BK131" s="149">
        <f>ROUND(I131*H131,2)</f>
        <v>0</v>
      </c>
      <c r="BL131" s="17" t="s">
        <v>152</v>
      </c>
      <c r="BM131" s="148" t="s">
        <v>233</v>
      </c>
    </row>
    <row r="132" spans="2:65" s="12" customFormat="1">
      <c r="B132" s="154"/>
      <c r="D132" s="150" t="s">
        <v>156</v>
      </c>
      <c r="E132" s="155" t="s">
        <v>1</v>
      </c>
      <c r="F132" s="156" t="s">
        <v>228</v>
      </c>
      <c r="H132" s="155" t="s">
        <v>1</v>
      </c>
      <c r="I132" s="157"/>
      <c r="L132" s="154"/>
      <c r="M132" s="158"/>
      <c r="T132" s="159"/>
      <c r="AT132" s="155" t="s">
        <v>156</v>
      </c>
      <c r="AU132" s="155" t="s">
        <v>90</v>
      </c>
      <c r="AV132" s="12" t="s">
        <v>88</v>
      </c>
      <c r="AW132" s="12" t="s">
        <v>35</v>
      </c>
      <c r="AX132" s="12" t="s">
        <v>80</v>
      </c>
      <c r="AY132" s="155" t="s">
        <v>144</v>
      </c>
    </row>
    <row r="133" spans="2:65" s="12" customFormat="1">
      <c r="B133" s="154"/>
      <c r="D133" s="150" t="s">
        <v>156</v>
      </c>
      <c r="E133" s="155" t="s">
        <v>1</v>
      </c>
      <c r="F133" s="156" t="s">
        <v>229</v>
      </c>
      <c r="H133" s="155" t="s">
        <v>1</v>
      </c>
      <c r="I133" s="157"/>
      <c r="L133" s="154"/>
      <c r="M133" s="158"/>
      <c r="T133" s="159"/>
      <c r="AT133" s="155" t="s">
        <v>156</v>
      </c>
      <c r="AU133" s="155" t="s">
        <v>90</v>
      </c>
      <c r="AV133" s="12" t="s">
        <v>88</v>
      </c>
      <c r="AW133" s="12" t="s">
        <v>35</v>
      </c>
      <c r="AX133" s="12" t="s">
        <v>80</v>
      </c>
      <c r="AY133" s="155" t="s">
        <v>144</v>
      </c>
    </row>
    <row r="134" spans="2:65" s="13" customFormat="1">
      <c r="B134" s="160"/>
      <c r="D134" s="150" t="s">
        <v>156</v>
      </c>
      <c r="E134" s="161" t="s">
        <v>1</v>
      </c>
      <c r="F134" s="162" t="s">
        <v>166</v>
      </c>
      <c r="H134" s="163">
        <v>1</v>
      </c>
      <c r="I134" s="164"/>
      <c r="L134" s="160"/>
      <c r="M134" s="165"/>
      <c r="T134" s="166"/>
      <c r="AT134" s="161" t="s">
        <v>156</v>
      </c>
      <c r="AU134" s="161" t="s">
        <v>90</v>
      </c>
      <c r="AV134" s="13" t="s">
        <v>90</v>
      </c>
      <c r="AW134" s="13" t="s">
        <v>35</v>
      </c>
      <c r="AX134" s="13" t="s">
        <v>80</v>
      </c>
      <c r="AY134" s="161" t="s">
        <v>144</v>
      </c>
    </row>
    <row r="135" spans="2:65" s="14" customFormat="1">
      <c r="B135" s="167"/>
      <c r="D135" s="150" t="s">
        <v>156</v>
      </c>
      <c r="E135" s="168" t="s">
        <v>1</v>
      </c>
      <c r="F135" s="169" t="s">
        <v>159</v>
      </c>
      <c r="H135" s="170">
        <v>1</v>
      </c>
      <c r="I135" s="171"/>
      <c r="L135" s="167"/>
      <c r="M135" s="172"/>
      <c r="T135" s="173"/>
      <c r="AT135" s="168" t="s">
        <v>156</v>
      </c>
      <c r="AU135" s="168" t="s">
        <v>90</v>
      </c>
      <c r="AV135" s="14" t="s">
        <v>160</v>
      </c>
      <c r="AW135" s="14" t="s">
        <v>35</v>
      </c>
      <c r="AX135" s="14" t="s">
        <v>88</v>
      </c>
      <c r="AY135" s="168" t="s">
        <v>144</v>
      </c>
    </row>
    <row r="136" spans="2:65" s="1" customFormat="1" ht="33" customHeight="1">
      <c r="B136" s="136"/>
      <c r="C136" s="137" t="s">
        <v>167</v>
      </c>
      <c r="D136" s="137" t="s">
        <v>147</v>
      </c>
      <c r="E136" s="138" t="s">
        <v>207</v>
      </c>
      <c r="F136" s="139" t="s">
        <v>208</v>
      </c>
      <c r="G136" s="140" t="s">
        <v>150</v>
      </c>
      <c r="H136" s="141">
        <v>6.46</v>
      </c>
      <c r="I136" s="142"/>
      <c r="J136" s="143">
        <f>ROUND(I136*H136,2)</f>
        <v>0</v>
      </c>
      <c r="K136" s="139" t="s">
        <v>176</v>
      </c>
      <c r="L136" s="32"/>
      <c r="M136" s="144" t="s">
        <v>1</v>
      </c>
      <c r="N136" s="145" t="s">
        <v>45</v>
      </c>
      <c r="P136" s="146">
        <f>O136*H136</f>
        <v>0</v>
      </c>
      <c r="Q136" s="146">
        <v>6.7000000000000002E-4</v>
      </c>
      <c r="R136" s="146">
        <f>Q136*H136</f>
        <v>4.3281999999999999E-3</v>
      </c>
      <c r="S136" s="146">
        <v>0</v>
      </c>
      <c r="T136" s="147">
        <f>S136*H136</f>
        <v>0</v>
      </c>
      <c r="AR136" s="148" t="s">
        <v>152</v>
      </c>
      <c r="AT136" s="148" t="s">
        <v>147</v>
      </c>
      <c r="AU136" s="148" t="s">
        <v>90</v>
      </c>
      <c r="AY136" s="17" t="s">
        <v>144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88</v>
      </c>
      <c r="BK136" s="149">
        <f>ROUND(I136*H136,2)</f>
        <v>0</v>
      </c>
      <c r="BL136" s="17" t="s">
        <v>152</v>
      </c>
      <c r="BM136" s="148" t="s">
        <v>234</v>
      </c>
    </row>
    <row r="137" spans="2:65" s="1" customFormat="1" ht="19.5">
      <c r="B137" s="32"/>
      <c r="D137" s="150" t="s">
        <v>178</v>
      </c>
      <c r="F137" s="174" t="s">
        <v>210</v>
      </c>
      <c r="I137" s="152"/>
      <c r="L137" s="32"/>
      <c r="M137" s="153"/>
      <c r="T137" s="56"/>
      <c r="AT137" s="17" t="s">
        <v>178</v>
      </c>
      <c r="AU137" s="17" t="s">
        <v>90</v>
      </c>
    </row>
    <row r="138" spans="2:65" s="1" customFormat="1">
      <c r="B138" s="32"/>
      <c r="D138" s="175" t="s">
        <v>180</v>
      </c>
      <c r="F138" s="176" t="s">
        <v>211</v>
      </c>
      <c r="I138" s="152"/>
      <c r="L138" s="32"/>
      <c r="M138" s="153"/>
      <c r="T138" s="56"/>
      <c r="AT138" s="17" t="s">
        <v>180</v>
      </c>
      <c r="AU138" s="17" t="s">
        <v>90</v>
      </c>
    </row>
    <row r="139" spans="2:65" s="12" customFormat="1">
      <c r="B139" s="154"/>
      <c r="D139" s="150" t="s">
        <v>156</v>
      </c>
      <c r="E139" s="155" t="s">
        <v>1</v>
      </c>
      <c r="F139" s="156" t="s">
        <v>228</v>
      </c>
      <c r="H139" s="155" t="s">
        <v>1</v>
      </c>
      <c r="I139" s="157"/>
      <c r="L139" s="154"/>
      <c r="M139" s="158"/>
      <c r="T139" s="159"/>
      <c r="AT139" s="155" t="s">
        <v>156</v>
      </c>
      <c r="AU139" s="155" t="s">
        <v>90</v>
      </c>
      <c r="AV139" s="12" t="s">
        <v>88</v>
      </c>
      <c r="AW139" s="12" t="s">
        <v>35</v>
      </c>
      <c r="AX139" s="12" t="s">
        <v>80</v>
      </c>
      <c r="AY139" s="155" t="s">
        <v>144</v>
      </c>
    </row>
    <row r="140" spans="2:65" s="12" customFormat="1">
      <c r="B140" s="154"/>
      <c r="D140" s="150" t="s">
        <v>156</v>
      </c>
      <c r="E140" s="155" t="s">
        <v>1</v>
      </c>
      <c r="F140" s="156" t="s">
        <v>229</v>
      </c>
      <c r="H140" s="155" t="s">
        <v>1</v>
      </c>
      <c r="I140" s="157"/>
      <c r="L140" s="154"/>
      <c r="M140" s="158"/>
      <c r="T140" s="159"/>
      <c r="AT140" s="155" t="s">
        <v>156</v>
      </c>
      <c r="AU140" s="155" t="s">
        <v>90</v>
      </c>
      <c r="AV140" s="12" t="s">
        <v>88</v>
      </c>
      <c r="AW140" s="12" t="s">
        <v>35</v>
      </c>
      <c r="AX140" s="12" t="s">
        <v>80</v>
      </c>
      <c r="AY140" s="155" t="s">
        <v>144</v>
      </c>
    </row>
    <row r="141" spans="2:65" s="13" customFormat="1">
      <c r="B141" s="160"/>
      <c r="D141" s="150" t="s">
        <v>156</v>
      </c>
      <c r="E141" s="161" t="s">
        <v>1</v>
      </c>
      <c r="F141" s="162" t="s">
        <v>212</v>
      </c>
      <c r="H141" s="163">
        <v>6.46</v>
      </c>
      <c r="I141" s="164"/>
      <c r="L141" s="160"/>
      <c r="M141" s="165"/>
      <c r="T141" s="166"/>
      <c r="AT141" s="161" t="s">
        <v>156</v>
      </c>
      <c r="AU141" s="161" t="s">
        <v>90</v>
      </c>
      <c r="AV141" s="13" t="s">
        <v>90</v>
      </c>
      <c r="AW141" s="13" t="s">
        <v>35</v>
      </c>
      <c r="AX141" s="13" t="s">
        <v>80</v>
      </c>
      <c r="AY141" s="161" t="s">
        <v>144</v>
      </c>
    </row>
    <row r="142" spans="2:65" s="14" customFormat="1">
      <c r="B142" s="167"/>
      <c r="D142" s="150" t="s">
        <v>156</v>
      </c>
      <c r="E142" s="168" t="s">
        <v>1</v>
      </c>
      <c r="F142" s="169" t="s">
        <v>159</v>
      </c>
      <c r="H142" s="170">
        <v>6.46</v>
      </c>
      <c r="I142" s="171"/>
      <c r="L142" s="167"/>
      <c r="M142" s="172"/>
      <c r="T142" s="173"/>
      <c r="AT142" s="168" t="s">
        <v>156</v>
      </c>
      <c r="AU142" s="168" t="s">
        <v>90</v>
      </c>
      <c r="AV142" s="14" t="s">
        <v>160</v>
      </c>
      <c r="AW142" s="14" t="s">
        <v>35</v>
      </c>
      <c r="AX142" s="14" t="s">
        <v>88</v>
      </c>
      <c r="AY142" s="168" t="s">
        <v>144</v>
      </c>
    </row>
    <row r="143" spans="2:65" s="1" customFormat="1" ht="16.5" customHeight="1">
      <c r="B143" s="136"/>
      <c r="C143" s="177" t="s">
        <v>160</v>
      </c>
      <c r="D143" s="177" t="s">
        <v>185</v>
      </c>
      <c r="E143" s="178" t="s">
        <v>213</v>
      </c>
      <c r="F143" s="179" t="s">
        <v>214</v>
      </c>
      <c r="G143" s="180" t="s">
        <v>150</v>
      </c>
      <c r="H143" s="181">
        <v>7.3</v>
      </c>
      <c r="I143" s="182"/>
      <c r="J143" s="183">
        <f>ROUND(I143*H143,2)</f>
        <v>0</v>
      </c>
      <c r="K143" s="179" t="s">
        <v>151</v>
      </c>
      <c r="L143" s="184"/>
      <c r="M143" s="185" t="s">
        <v>1</v>
      </c>
      <c r="N143" s="186" t="s">
        <v>45</v>
      </c>
      <c r="P143" s="146">
        <f>O143*H143</f>
        <v>0</v>
      </c>
      <c r="Q143" s="146">
        <v>1.95E-2</v>
      </c>
      <c r="R143" s="146">
        <f>Q143*H143</f>
        <v>0.14235</v>
      </c>
      <c r="S143" s="146">
        <v>0</v>
      </c>
      <c r="T143" s="147">
        <f>S143*H143</f>
        <v>0</v>
      </c>
      <c r="AR143" s="148" t="s">
        <v>188</v>
      </c>
      <c r="AT143" s="148" t="s">
        <v>185</v>
      </c>
      <c r="AU143" s="148" t="s">
        <v>90</v>
      </c>
      <c r="AY143" s="17" t="s">
        <v>144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88</v>
      </c>
      <c r="BK143" s="149">
        <f>ROUND(I143*H143,2)</f>
        <v>0</v>
      </c>
      <c r="BL143" s="17" t="s">
        <v>152</v>
      </c>
      <c r="BM143" s="148" t="s">
        <v>235</v>
      </c>
    </row>
    <row r="144" spans="2:65" s="1" customFormat="1">
      <c r="B144" s="32"/>
      <c r="D144" s="150" t="s">
        <v>178</v>
      </c>
      <c r="F144" s="174" t="s">
        <v>216</v>
      </c>
      <c r="I144" s="152"/>
      <c r="L144" s="32"/>
      <c r="M144" s="153"/>
      <c r="T144" s="56"/>
      <c r="AT144" s="17" t="s">
        <v>178</v>
      </c>
      <c r="AU144" s="17" t="s">
        <v>90</v>
      </c>
    </row>
    <row r="145" spans="2:65" s="13" customFormat="1">
      <c r="B145" s="160"/>
      <c r="D145" s="150" t="s">
        <v>156</v>
      </c>
      <c r="F145" s="162" t="s">
        <v>217</v>
      </c>
      <c r="H145" s="163">
        <v>7.3</v>
      </c>
      <c r="I145" s="164"/>
      <c r="L145" s="160"/>
      <c r="M145" s="165"/>
      <c r="T145" s="166"/>
      <c r="AT145" s="161" t="s">
        <v>156</v>
      </c>
      <c r="AU145" s="161" t="s">
        <v>90</v>
      </c>
      <c r="AV145" s="13" t="s">
        <v>90</v>
      </c>
      <c r="AW145" s="13" t="s">
        <v>3</v>
      </c>
      <c r="AX145" s="13" t="s">
        <v>88</v>
      </c>
      <c r="AY145" s="161" t="s">
        <v>144</v>
      </c>
    </row>
    <row r="146" spans="2:65" s="1" customFormat="1" ht="24.2" customHeight="1">
      <c r="B146" s="136"/>
      <c r="C146" s="137" t="s">
        <v>184</v>
      </c>
      <c r="D146" s="137" t="s">
        <v>147</v>
      </c>
      <c r="E146" s="138" t="s">
        <v>192</v>
      </c>
      <c r="F146" s="139" t="s">
        <v>193</v>
      </c>
      <c r="G146" s="140" t="s">
        <v>194</v>
      </c>
      <c r="H146" s="141">
        <v>0.59799999999999998</v>
      </c>
      <c r="I146" s="142"/>
      <c r="J146" s="143">
        <f>ROUND(I146*H146,2)</f>
        <v>0</v>
      </c>
      <c r="K146" s="139" t="s">
        <v>176</v>
      </c>
      <c r="L146" s="32"/>
      <c r="M146" s="144" t="s">
        <v>1</v>
      </c>
      <c r="N146" s="145" t="s">
        <v>45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152</v>
      </c>
      <c r="AT146" s="148" t="s">
        <v>147</v>
      </c>
      <c r="AU146" s="148" t="s">
        <v>90</v>
      </c>
      <c r="AY146" s="17" t="s">
        <v>144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88</v>
      </c>
      <c r="BK146" s="149">
        <f>ROUND(I146*H146,2)</f>
        <v>0</v>
      </c>
      <c r="BL146" s="17" t="s">
        <v>152</v>
      </c>
      <c r="BM146" s="148" t="s">
        <v>236</v>
      </c>
    </row>
    <row r="147" spans="2:65" s="1" customFormat="1" ht="29.25">
      <c r="B147" s="32"/>
      <c r="D147" s="150" t="s">
        <v>178</v>
      </c>
      <c r="F147" s="174" t="s">
        <v>196</v>
      </c>
      <c r="I147" s="152"/>
      <c r="L147" s="32"/>
      <c r="M147" s="153"/>
      <c r="T147" s="56"/>
      <c r="AT147" s="17" t="s">
        <v>178</v>
      </c>
      <c r="AU147" s="17" t="s">
        <v>90</v>
      </c>
    </row>
    <row r="148" spans="2:65" s="1" customFormat="1">
      <c r="B148" s="32"/>
      <c r="D148" s="175" t="s">
        <v>180</v>
      </c>
      <c r="F148" s="176" t="s">
        <v>197</v>
      </c>
      <c r="I148" s="152"/>
      <c r="L148" s="32"/>
      <c r="M148" s="187"/>
      <c r="N148" s="188"/>
      <c r="O148" s="188"/>
      <c r="P148" s="188"/>
      <c r="Q148" s="188"/>
      <c r="R148" s="188"/>
      <c r="S148" s="188"/>
      <c r="T148" s="189"/>
      <c r="AT148" s="17" t="s">
        <v>180</v>
      </c>
      <c r="AU148" s="17" t="s">
        <v>90</v>
      </c>
    </row>
    <row r="149" spans="2:65" s="1" customFormat="1" ht="6.95" customHeight="1">
      <c r="B149" s="44"/>
      <c r="C149" s="45"/>
      <c r="D149" s="45"/>
      <c r="E149" s="45"/>
      <c r="F149" s="45"/>
      <c r="G149" s="45"/>
      <c r="H149" s="45"/>
      <c r="I149" s="45"/>
      <c r="J149" s="45"/>
      <c r="K149" s="45"/>
      <c r="L149" s="32"/>
    </row>
  </sheetData>
  <sheetProtection algorithmName="SHA-512" hashValue="jNHYXVHEzTx/465zZsZ0LT/9bt3OjUJHkePGGxWsadgA/zoLoVcgxKKewKelEbv2jbwXhoDdA3ChBY4MeH+Jgw==" saltValue="1HeosfP/UkYTa6snhvUSbA==" spinCount="100000" sheet="1" objects="1" scenarios="1"/>
  <autoFilter ref="C121:K148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hyperlinks>
    <hyperlink ref="F138" r:id="rId1" xr:uid="{00000000-0004-0000-0300-000000000000}"/>
    <hyperlink ref="F148" r:id="rId2" xr:uid="{00000000-0004-0000-03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657"/>
  <sheetViews>
    <sheetView showGridLines="0" topLeftCell="A246" workbookViewId="0">
      <selection activeCell="I283" sqref="I28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26" t="s">
        <v>237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41"/>
      <c r="G18" s="241"/>
      <c r="H18" s="24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45" t="s">
        <v>1</v>
      </c>
      <c r="F27" s="245"/>
      <c r="G27" s="245"/>
      <c r="H27" s="24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ROUND((SUM(BE126:BE656)),  2)</f>
        <v>0</v>
      </c>
      <c r="I33" s="96">
        <v>0.21</v>
      </c>
      <c r="J33" s="86">
        <f>ROUND(((SUM(BE126:BE656))*I33),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ROUND((SUM(BF126:BF656)),  2)</f>
        <v>0</v>
      </c>
      <c r="I34" s="96">
        <v>0.12</v>
      </c>
      <c r="J34" s="86">
        <f>ROUND(((SUM(BF126:BF656))*I34),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ROUND((SUM(BG126:BG656)),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ROUND((SUM(BH126:BH656)),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ROUND((SUM(BI126:BI656)),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26" t="str">
        <f>E9</f>
        <v>SO 01 - Jez</v>
      </c>
      <c r="F87" s="246"/>
      <c r="G87" s="246"/>
      <c r="H87" s="24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Vrcovice</v>
      </c>
      <c r="I89" s="27" t="s">
        <v>22</v>
      </c>
      <c r="J89" s="52" t="str">
        <f>IF(J12="","",J12)</f>
        <v>12. 11. 2024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Sweco Hydroprojekt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123</v>
      </c>
      <c r="D94" s="97"/>
      <c r="E94" s="97"/>
      <c r="F94" s="97"/>
      <c r="G94" s="97"/>
      <c r="H94" s="97"/>
      <c r="I94" s="97"/>
      <c r="J94" s="106" t="s">
        <v>124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125</v>
      </c>
      <c r="J96" s="66">
        <f>J126</f>
        <v>0</v>
      </c>
      <c r="L96" s="32"/>
      <c r="AU96" s="17" t="s">
        <v>126</v>
      </c>
    </row>
    <row r="97" spans="2:12" s="8" customFormat="1" ht="24.95" customHeight="1">
      <c r="B97" s="108"/>
      <c r="D97" s="109" t="s">
        <v>238</v>
      </c>
      <c r="E97" s="110"/>
      <c r="F97" s="110"/>
      <c r="G97" s="110"/>
      <c r="H97" s="110"/>
      <c r="I97" s="110"/>
      <c r="J97" s="111">
        <f>J127</f>
        <v>0</v>
      </c>
      <c r="L97" s="108"/>
    </row>
    <row r="98" spans="2:12" s="9" customFormat="1" ht="19.899999999999999" customHeight="1">
      <c r="B98" s="112"/>
      <c r="D98" s="113" t="s">
        <v>239</v>
      </c>
      <c r="E98" s="114"/>
      <c r="F98" s="114"/>
      <c r="G98" s="114"/>
      <c r="H98" s="114"/>
      <c r="I98" s="114"/>
      <c r="J98" s="115">
        <f>J128</f>
        <v>0</v>
      </c>
      <c r="L98" s="112"/>
    </row>
    <row r="99" spans="2:12" s="9" customFormat="1" ht="19.899999999999999" customHeight="1">
      <c r="B99" s="112"/>
      <c r="D99" s="113" t="s">
        <v>240</v>
      </c>
      <c r="E99" s="114"/>
      <c r="F99" s="114"/>
      <c r="G99" s="114"/>
      <c r="H99" s="114"/>
      <c r="I99" s="114"/>
      <c r="J99" s="115">
        <f>J329</f>
        <v>0</v>
      </c>
      <c r="L99" s="112"/>
    </row>
    <row r="100" spans="2:12" s="9" customFormat="1" ht="19.899999999999999" customHeight="1">
      <c r="B100" s="112"/>
      <c r="D100" s="113" t="s">
        <v>241</v>
      </c>
      <c r="E100" s="114"/>
      <c r="F100" s="114"/>
      <c r="G100" s="114"/>
      <c r="H100" s="114"/>
      <c r="I100" s="114"/>
      <c r="J100" s="115">
        <f>J338</f>
        <v>0</v>
      </c>
      <c r="L100" s="112"/>
    </row>
    <row r="101" spans="2:12" s="9" customFormat="1" ht="19.899999999999999" customHeight="1">
      <c r="B101" s="112"/>
      <c r="D101" s="113" t="s">
        <v>242</v>
      </c>
      <c r="E101" s="114"/>
      <c r="F101" s="114"/>
      <c r="G101" s="114"/>
      <c r="H101" s="114"/>
      <c r="I101" s="114"/>
      <c r="J101" s="115">
        <f>J418</f>
        <v>0</v>
      </c>
      <c r="L101" s="112"/>
    </row>
    <row r="102" spans="2:12" s="9" customFormat="1" ht="19.899999999999999" customHeight="1">
      <c r="B102" s="112"/>
      <c r="D102" s="113" t="s">
        <v>243</v>
      </c>
      <c r="E102" s="114"/>
      <c r="F102" s="114"/>
      <c r="G102" s="114"/>
      <c r="H102" s="114"/>
      <c r="I102" s="114"/>
      <c r="J102" s="115">
        <f>J538</f>
        <v>0</v>
      </c>
      <c r="L102" s="112"/>
    </row>
    <row r="103" spans="2:12" s="9" customFormat="1" ht="19.899999999999999" customHeight="1">
      <c r="B103" s="112"/>
      <c r="D103" s="113" t="s">
        <v>244</v>
      </c>
      <c r="E103" s="114"/>
      <c r="F103" s="114"/>
      <c r="G103" s="114"/>
      <c r="H103" s="114"/>
      <c r="I103" s="114"/>
      <c r="J103" s="115">
        <f>J593</f>
        <v>0</v>
      </c>
      <c r="L103" s="112"/>
    </row>
    <row r="104" spans="2:12" s="9" customFormat="1" ht="19.899999999999999" customHeight="1">
      <c r="B104" s="112"/>
      <c r="D104" s="113" t="s">
        <v>245</v>
      </c>
      <c r="E104" s="114"/>
      <c r="F104" s="114"/>
      <c r="G104" s="114"/>
      <c r="H104" s="114"/>
      <c r="I104" s="114"/>
      <c r="J104" s="115">
        <f>J618</f>
        <v>0</v>
      </c>
      <c r="L104" s="112"/>
    </row>
    <row r="105" spans="2:12" s="8" customFormat="1" ht="24.95" customHeight="1">
      <c r="B105" s="108"/>
      <c r="D105" s="109" t="s">
        <v>127</v>
      </c>
      <c r="E105" s="110"/>
      <c r="F105" s="110"/>
      <c r="G105" s="110"/>
      <c r="H105" s="110"/>
      <c r="I105" s="110"/>
      <c r="J105" s="111">
        <f>J629</f>
        <v>0</v>
      </c>
      <c r="L105" s="108"/>
    </row>
    <row r="106" spans="2:12" s="9" customFormat="1" ht="19.899999999999999" customHeight="1">
      <c r="B106" s="112"/>
      <c r="D106" s="113" t="s">
        <v>128</v>
      </c>
      <c r="E106" s="114"/>
      <c r="F106" s="114"/>
      <c r="G106" s="114"/>
      <c r="H106" s="114"/>
      <c r="I106" s="114"/>
      <c r="J106" s="115">
        <f>J630</f>
        <v>0</v>
      </c>
      <c r="L106" s="112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129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47" t="str">
        <f>E7</f>
        <v>Otava ř. km 19,2 Rekonstrukce jezu Vrcovice</v>
      </c>
      <c r="F116" s="248"/>
      <c r="G116" s="248"/>
      <c r="H116" s="248"/>
      <c r="L116" s="32"/>
    </row>
    <row r="117" spans="2:63" s="1" customFormat="1" ht="12" customHeight="1">
      <c r="B117" s="32"/>
      <c r="C117" s="27" t="s">
        <v>120</v>
      </c>
      <c r="L117" s="32"/>
    </row>
    <row r="118" spans="2:63" s="1" customFormat="1" ht="16.5" customHeight="1">
      <c r="B118" s="32"/>
      <c r="E118" s="226" t="str">
        <f>E9</f>
        <v>SO 01 - Jez</v>
      </c>
      <c r="F118" s="246"/>
      <c r="G118" s="246"/>
      <c r="H118" s="246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Vrcovice</v>
      </c>
      <c r="I120" s="27" t="s">
        <v>22</v>
      </c>
      <c r="J120" s="52" t="str">
        <f>IF(J12="","",J12)</f>
        <v>12. 11. 2024</v>
      </c>
      <c r="L120" s="32"/>
    </row>
    <row r="121" spans="2:63" s="1" customFormat="1" ht="6.95" customHeight="1">
      <c r="B121" s="32"/>
      <c r="L121" s="32"/>
    </row>
    <row r="122" spans="2:63" s="1" customFormat="1" ht="25.7" customHeight="1">
      <c r="B122" s="32"/>
      <c r="C122" s="27" t="s">
        <v>24</v>
      </c>
      <c r="F122" s="25" t="str">
        <f>E15</f>
        <v>Povodí Vltavy, státní podnik</v>
      </c>
      <c r="I122" s="27" t="s">
        <v>32</v>
      </c>
      <c r="J122" s="30" t="str">
        <f>E21</f>
        <v>Sweco Hydroprojekt a.s.</v>
      </c>
      <c r="L122" s="32"/>
    </row>
    <row r="123" spans="2:63" s="1" customFormat="1" ht="15.2" customHeight="1">
      <c r="B123" s="32"/>
      <c r="C123" s="27" t="s">
        <v>30</v>
      </c>
      <c r="F123" s="25" t="str">
        <f>IF(E18="","",E18)</f>
        <v>Vyplň údaj</v>
      </c>
      <c r="I123" s="27" t="s">
        <v>36</v>
      </c>
      <c r="J123" s="30" t="str">
        <f>E24</f>
        <v xml:space="preserve"> 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6"/>
      <c r="C125" s="117" t="s">
        <v>130</v>
      </c>
      <c r="D125" s="118" t="s">
        <v>65</v>
      </c>
      <c r="E125" s="118" t="s">
        <v>61</v>
      </c>
      <c r="F125" s="118" t="s">
        <v>62</v>
      </c>
      <c r="G125" s="118" t="s">
        <v>131</v>
      </c>
      <c r="H125" s="118" t="s">
        <v>132</v>
      </c>
      <c r="I125" s="118" t="s">
        <v>133</v>
      </c>
      <c r="J125" s="118" t="s">
        <v>124</v>
      </c>
      <c r="K125" s="119" t="s">
        <v>134</v>
      </c>
      <c r="L125" s="116"/>
      <c r="M125" s="59" t="s">
        <v>1</v>
      </c>
      <c r="N125" s="60" t="s">
        <v>44</v>
      </c>
      <c r="O125" s="60" t="s">
        <v>135</v>
      </c>
      <c r="P125" s="60" t="s">
        <v>136</v>
      </c>
      <c r="Q125" s="60" t="s">
        <v>137</v>
      </c>
      <c r="R125" s="60" t="s">
        <v>138</v>
      </c>
      <c r="S125" s="60" t="s">
        <v>139</v>
      </c>
      <c r="T125" s="61" t="s">
        <v>140</v>
      </c>
    </row>
    <row r="126" spans="2:63" s="1" customFormat="1" ht="22.9" customHeight="1">
      <c r="B126" s="32"/>
      <c r="C126" s="64" t="s">
        <v>141</v>
      </c>
      <c r="J126" s="120">
        <f>BK126</f>
        <v>0</v>
      </c>
      <c r="L126" s="32"/>
      <c r="M126" s="62"/>
      <c r="N126" s="53"/>
      <c r="O126" s="53"/>
      <c r="P126" s="121">
        <f>P127+P629</f>
        <v>0</v>
      </c>
      <c r="Q126" s="53"/>
      <c r="R126" s="121">
        <f>R127+R629</f>
        <v>5128.2086217599999</v>
      </c>
      <c r="S126" s="53"/>
      <c r="T126" s="122">
        <f>T127+T629</f>
        <v>2051.7081499999999</v>
      </c>
      <c r="AT126" s="17" t="s">
        <v>79</v>
      </c>
      <c r="AU126" s="17" t="s">
        <v>126</v>
      </c>
      <c r="BK126" s="123">
        <f>BK127+BK629</f>
        <v>0</v>
      </c>
    </row>
    <row r="127" spans="2:63" s="11" customFormat="1" ht="25.9" customHeight="1">
      <c r="B127" s="124"/>
      <c r="D127" s="125" t="s">
        <v>79</v>
      </c>
      <c r="E127" s="126" t="s">
        <v>246</v>
      </c>
      <c r="F127" s="126" t="s">
        <v>247</v>
      </c>
      <c r="I127" s="127"/>
      <c r="J127" s="128">
        <f>BK127</f>
        <v>0</v>
      </c>
      <c r="L127" s="124"/>
      <c r="M127" s="129"/>
      <c r="P127" s="130">
        <f>P128+P329+P338+P418+P538+P593+P618</f>
        <v>0</v>
      </c>
      <c r="R127" s="130">
        <f>R128+R329+R338+R418+R538+R593+R618</f>
        <v>5127.8127117599997</v>
      </c>
      <c r="T127" s="131">
        <f>T128+T329+T338+T418+T538+T593+T618</f>
        <v>2051.7081499999999</v>
      </c>
      <c r="AR127" s="125" t="s">
        <v>88</v>
      </c>
      <c r="AT127" s="132" t="s">
        <v>79</v>
      </c>
      <c r="AU127" s="132" t="s">
        <v>80</v>
      </c>
      <c r="AY127" s="125" t="s">
        <v>144</v>
      </c>
      <c r="BK127" s="133">
        <f>BK128+BK329+BK338+BK418+BK538+BK593+BK618</f>
        <v>0</v>
      </c>
    </row>
    <row r="128" spans="2:63" s="11" customFormat="1" ht="22.9" customHeight="1">
      <c r="B128" s="124"/>
      <c r="D128" s="125" t="s">
        <v>79</v>
      </c>
      <c r="E128" s="134" t="s">
        <v>88</v>
      </c>
      <c r="F128" s="134" t="s">
        <v>248</v>
      </c>
      <c r="I128" s="127"/>
      <c r="J128" s="135">
        <f>BK128</f>
        <v>0</v>
      </c>
      <c r="L128" s="124"/>
      <c r="M128" s="129"/>
      <c r="P128" s="130">
        <f>SUM(P129:P328)</f>
        <v>0</v>
      </c>
      <c r="R128" s="130">
        <f>SUM(R129:R328)</f>
        <v>75.605099249999995</v>
      </c>
      <c r="T128" s="131">
        <f>SUM(T129:T328)</f>
        <v>0</v>
      </c>
      <c r="AR128" s="125" t="s">
        <v>88</v>
      </c>
      <c r="AT128" s="132" t="s">
        <v>79</v>
      </c>
      <c r="AU128" s="132" t="s">
        <v>88</v>
      </c>
      <c r="AY128" s="125" t="s">
        <v>144</v>
      </c>
      <c r="BK128" s="133">
        <f>SUM(BK129:BK328)</f>
        <v>0</v>
      </c>
    </row>
    <row r="129" spans="2:65" s="1" customFormat="1" ht="37.9" customHeight="1">
      <c r="B129" s="136"/>
      <c r="C129" s="137" t="s">
        <v>88</v>
      </c>
      <c r="D129" s="137" t="s">
        <v>147</v>
      </c>
      <c r="E129" s="138" t="s">
        <v>249</v>
      </c>
      <c r="F129" s="139" t="s">
        <v>250</v>
      </c>
      <c r="G129" s="140" t="s">
        <v>150</v>
      </c>
      <c r="H129" s="141">
        <v>427</v>
      </c>
      <c r="I129" s="142"/>
      <c r="J129" s="143">
        <f>ROUND(I129*H129,2)</f>
        <v>0</v>
      </c>
      <c r="K129" s="139" t="s">
        <v>176</v>
      </c>
      <c r="L129" s="32"/>
      <c r="M129" s="144" t="s">
        <v>1</v>
      </c>
      <c r="N129" s="145" t="s">
        <v>45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160</v>
      </c>
      <c r="AT129" s="148" t="s">
        <v>147</v>
      </c>
      <c r="AU129" s="148" t="s">
        <v>90</v>
      </c>
      <c r="AY129" s="17" t="s">
        <v>144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88</v>
      </c>
      <c r="BK129" s="149">
        <f>ROUND(I129*H129,2)</f>
        <v>0</v>
      </c>
      <c r="BL129" s="17" t="s">
        <v>160</v>
      </c>
      <c r="BM129" s="148" t="s">
        <v>251</v>
      </c>
    </row>
    <row r="130" spans="2:65" s="1" customFormat="1" ht="29.25">
      <c r="B130" s="32"/>
      <c r="D130" s="150" t="s">
        <v>178</v>
      </c>
      <c r="F130" s="174" t="s">
        <v>252</v>
      </c>
      <c r="I130" s="152"/>
      <c r="L130" s="32"/>
      <c r="M130" s="153"/>
      <c r="T130" s="56"/>
      <c r="AT130" s="17" t="s">
        <v>178</v>
      </c>
      <c r="AU130" s="17" t="s">
        <v>90</v>
      </c>
    </row>
    <row r="131" spans="2:65" s="1" customFormat="1">
      <c r="B131" s="32"/>
      <c r="D131" s="175" t="s">
        <v>180</v>
      </c>
      <c r="F131" s="176" t="s">
        <v>253</v>
      </c>
      <c r="I131" s="152"/>
      <c r="L131" s="32"/>
      <c r="M131" s="153"/>
      <c r="T131" s="56"/>
      <c r="AT131" s="17" t="s">
        <v>180</v>
      </c>
      <c r="AU131" s="17" t="s">
        <v>90</v>
      </c>
    </row>
    <row r="132" spans="2:65" s="12" customFormat="1">
      <c r="B132" s="154"/>
      <c r="D132" s="150" t="s">
        <v>156</v>
      </c>
      <c r="E132" s="155" t="s">
        <v>1</v>
      </c>
      <c r="F132" s="156" t="s">
        <v>254</v>
      </c>
      <c r="H132" s="155" t="s">
        <v>1</v>
      </c>
      <c r="I132" s="157"/>
      <c r="L132" s="154"/>
      <c r="M132" s="158"/>
      <c r="T132" s="159"/>
      <c r="AT132" s="155" t="s">
        <v>156</v>
      </c>
      <c r="AU132" s="155" t="s">
        <v>90</v>
      </c>
      <c r="AV132" s="12" t="s">
        <v>88</v>
      </c>
      <c r="AW132" s="12" t="s">
        <v>35</v>
      </c>
      <c r="AX132" s="12" t="s">
        <v>80</v>
      </c>
      <c r="AY132" s="155" t="s">
        <v>144</v>
      </c>
    </row>
    <row r="133" spans="2:65" s="13" customFormat="1">
      <c r="B133" s="160"/>
      <c r="D133" s="150" t="s">
        <v>156</v>
      </c>
      <c r="E133" s="161" t="s">
        <v>1</v>
      </c>
      <c r="F133" s="162" t="s">
        <v>255</v>
      </c>
      <c r="H133" s="163">
        <v>427</v>
      </c>
      <c r="I133" s="164"/>
      <c r="L133" s="160"/>
      <c r="M133" s="165"/>
      <c r="T133" s="166"/>
      <c r="AT133" s="161" t="s">
        <v>156</v>
      </c>
      <c r="AU133" s="161" t="s">
        <v>90</v>
      </c>
      <c r="AV133" s="13" t="s">
        <v>90</v>
      </c>
      <c r="AW133" s="13" t="s">
        <v>35</v>
      </c>
      <c r="AX133" s="13" t="s">
        <v>80</v>
      </c>
      <c r="AY133" s="161" t="s">
        <v>144</v>
      </c>
    </row>
    <row r="134" spans="2:65" s="14" customFormat="1">
      <c r="B134" s="167"/>
      <c r="D134" s="150" t="s">
        <v>156</v>
      </c>
      <c r="E134" s="168" t="s">
        <v>1</v>
      </c>
      <c r="F134" s="169" t="s">
        <v>159</v>
      </c>
      <c r="H134" s="170">
        <v>427</v>
      </c>
      <c r="I134" s="171"/>
      <c r="L134" s="167"/>
      <c r="M134" s="172"/>
      <c r="T134" s="173"/>
      <c r="AT134" s="168" t="s">
        <v>156</v>
      </c>
      <c r="AU134" s="168" t="s">
        <v>90</v>
      </c>
      <c r="AV134" s="14" t="s">
        <v>160</v>
      </c>
      <c r="AW134" s="14" t="s">
        <v>35</v>
      </c>
      <c r="AX134" s="14" t="s">
        <v>88</v>
      </c>
      <c r="AY134" s="168" t="s">
        <v>144</v>
      </c>
    </row>
    <row r="135" spans="2:65" s="1" customFormat="1" ht="24.2" customHeight="1">
      <c r="B135" s="136"/>
      <c r="C135" s="137" t="s">
        <v>90</v>
      </c>
      <c r="D135" s="137" t="s">
        <v>147</v>
      </c>
      <c r="E135" s="138" t="s">
        <v>256</v>
      </c>
      <c r="F135" s="139" t="s">
        <v>257</v>
      </c>
      <c r="G135" s="140" t="s">
        <v>258</v>
      </c>
      <c r="H135" s="141">
        <v>21</v>
      </c>
      <c r="I135" s="142"/>
      <c r="J135" s="143">
        <f>ROUND(I135*H135,2)</f>
        <v>0</v>
      </c>
      <c r="K135" s="139" t="s">
        <v>176</v>
      </c>
      <c r="L135" s="32"/>
      <c r="M135" s="144" t="s">
        <v>1</v>
      </c>
      <c r="N135" s="145" t="s">
        <v>45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160</v>
      </c>
      <c r="AT135" s="148" t="s">
        <v>147</v>
      </c>
      <c r="AU135" s="148" t="s">
        <v>90</v>
      </c>
      <c r="AY135" s="17" t="s">
        <v>144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88</v>
      </c>
      <c r="BK135" s="149">
        <f>ROUND(I135*H135,2)</f>
        <v>0</v>
      </c>
      <c r="BL135" s="17" t="s">
        <v>160</v>
      </c>
      <c r="BM135" s="148" t="s">
        <v>259</v>
      </c>
    </row>
    <row r="136" spans="2:65" s="1" customFormat="1" ht="19.5">
      <c r="B136" s="32"/>
      <c r="D136" s="150" t="s">
        <v>178</v>
      </c>
      <c r="F136" s="174" t="s">
        <v>260</v>
      </c>
      <c r="I136" s="152"/>
      <c r="L136" s="32"/>
      <c r="M136" s="153"/>
      <c r="T136" s="56"/>
      <c r="AT136" s="17" t="s">
        <v>178</v>
      </c>
      <c r="AU136" s="17" t="s">
        <v>90</v>
      </c>
    </row>
    <row r="137" spans="2:65" s="1" customFormat="1">
      <c r="B137" s="32"/>
      <c r="D137" s="175" t="s">
        <v>180</v>
      </c>
      <c r="F137" s="176" t="s">
        <v>261</v>
      </c>
      <c r="I137" s="152"/>
      <c r="L137" s="32"/>
      <c r="M137" s="153"/>
      <c r="T137" s="56"/>
      <c r="AT137" s="17" t="s">
        <v>180</v>
      </c>
      <c r="AU137" s="17" t="s">
        <v>90</v>
      </c>
    </row>
    <row r="138" spans="2:65" s="12" customFormat="1">
      <c r="B138" s="154"/>
      <c r="D138" s="150" t="s">
        <v>156</v>
      </c>
      <c r="E138" s="155" t="s">
        <v>1</v>
      </c>
      <c r="F138" s="156" t="s">
        <v>254</v>
      </c>
      <c r="H138" s="155" t="s">
        <v>1</v>
      </c>
      <c r="I138" s="157"/>
      <c r="L138" s="154"/>
      <c r="M138" s="158"/>
      <c r="T138" s="159"/>
      <c r="AT138" s="155" t="s">
        <v>156</v>
      </c>
      <c r="AU138" s="155" t="s">
        <v>90</v>
      </c>
      <c r="AV138" s="12" t="s">
        <v>88</v>
      </c>
      <c r="AW138" s="12" t="s">
        <v>35</v>
      </c>
      <c r="AX138" s="12" t="s">
        <v>80</v>
      </c>
      <c r="AY138" s="155" t="s">
        <v>144</v>
      </c>
    </row>
    <row r="139" spans="2:65" s="13" customFormat="1" ht="22.5">
      <c r="B139" s="160"/>
      <c r="D139" s="150" t="s">
        <v>156</v>
      </c>
      <c r="E139" s="161" t="s">
        <v>1</v>
      </c>
      <c r="F139" s="162" t="s">
        <v>262</v>
      </c>
      <c r="H139" s="163">
        <v>2</v>
      </c>
      <c r="I139" s="164"/>
      <c r="L139" s="160"/>
      <c r="M139" s="165"/>
      <c r="T139" s="166"/>
      <c r="AT139" s="161" t="s">
        <v>156</v>
      </c>
      <c r="AU139" s="161" t="s">
        <v>90</v>
      </c>
      <c r="AV139" s="13" t="s">
        <v>90</v>
      </c>
      <c r="AW139" s="13" t="s">
        <v>35</v>
      </c>
      <c r="AX139" s="13" t="s">
        <v>80</v>
      </c>
      <c r="AY139" s="161" t="s">
        <v>144</v>
      </c>
    </row>
    <row r="140" spans="2:65" s="13" customFormat="1" ht="22.5">
      <c r="B140" s="160"/>
      <c r="D140" s="150" t="s">
        <v>156</v>
      </c>
      <c r="E140" s="161" t="s">
        <v>1</v>
      </c>
      <c r="F140" s="162" t="s">
        <v>263</v>
      </c>
      <c r="H140" s="163">
        <v>2</v>
      </c>
      <c r="I140" s="164"/>
      <c r="L140" s="160"/>
      <c r="M140" s="165"/>
      <c r="T140" s="166"/>
      <c r="AT140" s="161" t="s">
        <v>156</v>
      </c>
      <c r="AU140" s="161" t="s">
        <v>90</v>
      </c>
      <c r="AV140" s="13" t="s">
        <v>90</v>
      </c>
      <c r="AW140" s="13" t="s">
        <v>35</v>
      </c>
      <c r="AX140" s="13" t="s">
        <v>80</v>
      </c>
      <c r="AY140" s="161" t="s">
        <v>144</v>
      </c>
    </row>
    <row r="141" spans="2:65" s="13" customFormat="1" ht="22.5">
      <c r="B141" s="160"/>
      <c r="D141" s="150" t="s">
        <v>156</v>
      </c>
      <c r="E141" s="161" t="s">
        <v>1</v>
      </c>
      <c r="F141" s="162" t="s">
        <v>264</v>
      </c>
      <c r="H141" s="163">
        <v>5</v>
      </c>
      <c r="I141" s="164"/>
      <c r="L141" s="160"/>
      <c r="M141" s="165"/>
      <c r="T141" s="166"/>
      <c r="AT141" s="161" t="s">
        <v>156</v>
      </c>
      <c r="AU141" s="161" t="s">
        <v>90</v>
      </c>
      <c r="AV141" s="13" t="s">
        <v>90</v>
      </c>
      <c r="AW141" s="13" t="s">
        <v>35</v>
      </c>
      <c r="AX141" s="13" t="s">
        <v>80</v>
      </c>
      <c r="AY141" s="161" t="s">
        <v>144</v>
      </c>
    </row>
    <row r="142" spans="2:65" s="13" customFormat="1">
      <c r="B142" s="160"/>
      <c r="D142" s="150" t="s">
        <v>156</v>
      </c>
      <c r="E142" s="161" t="s">
        <v>1</v>
      </c>
      <c r="F142" s="162" t="s">
        <v>265</v>
      </c>
      <c r="H142" s="163">
        <v>1</v>
      </c>
      <c r="I142" s="164"/>
      <c r="L142" s="160"/>
      <c r="M142" s="165"/>
      <c r="T142" s="166"/>
      <c r="AT142" s="161" t="s">
        <v>156</v>
      </c>
      <c r="AU142" s="161" t="s">
        <v>90</v>
      </c>
      <c r="AV142" s="13" t="s">
        <v>90</v>
      </c>
      <c r="AW142" s="13" t="s">
        <v>35</v>
      </c>
      <c r="AX142" s="13" t="s">
        <v>80</v>
      </c>
      <c r="AY142" s="161" t="s">
        <v>144</v>
      </c>
    </row>
    <row r="143" spans="2:65" s="13" customFormat="1" ht="22.5">
      <c r="B143" s="160"/>
      <c r="D143" s="150" t="s">
        <v>156</v>
      </c>
      <c r="E143" s="161" t="s">
        <v>1</v>
      </c>
      <c r="F143" s="162" t="s">
        <v>266</v>
      </c>
      <c r="H143" s="163">
        <v>6</v>
      </c>
      <c r="I143" s="164"/>
      <c r="L143" s="160"/>
      <c r="M143" s="165"/>
      <c r="T143" s="166"/>
      <c r="AT143" s="161" t="s">
        <v>156</v>
      </c>
      <c r="AU143" s="161" t="s">
        <v>90</v>
      </c>
      <c r="AV143" s="13" t="s">
        <v>90</v>
      </c>
      <c r="AW143" s="13" t="s">
        <v>35</v>
      </c>
      <c r="AX143" s="13" t="s">
        <v>80</v>
      </c>
      <c r="AY143" s="161" t="s">
        <v>144</v>
      </c>
    </row>
    <row r="144" spans="2:65" s="13" customFormat="1" ht="22.5">
      <c r="B144" s="160"/>
      <c r="D144" s="150" t="s">
        <v>156</v>
      </c>
      <c r="E144" s="161" t="s">
        <v>1</v>
      </c>
      <c r="F144" s="162" t="s">
        <v>267</v>
      </c>
      <c r="H144" s="163">
        <v>2</v>
      </c>
      <c r="I144" s="164"/>
      <c r="L144" s="160"/>
      <c r="M144" s="165"/>
      <c r="T144" s="166"/>
      <c r="AT144" s="161" t="s">
        <v>156</v>
      </c>
      <c r="AU144" s="161" t="s">
        <v>90</v>
      </c>
      <c r="AV144" s="13" t="s">
        <v>90</v>
      </c>
      <c r="AW144" s="13" t="s">
        <v>35</v>
      </c>
      <c r="AX144" s="13" t="s">
        <v>80</v>
      </c>
      <c r="AY144" s="161" t="s">
        <v>144</v>
      </c>
    </row>
    <row r="145" spans="2:65" s="13" customFormat="1" ht="22.5">
      <c r="B145" s="160"/>
      <c r="D145" s="150" t="s">
        <v>156</v>
      </c>
      <c r="E145" s="161" t="s">
        <v>1</v>
      </c>
      <c r="F145" s="162" t="s">
        <v>268</v>
      </c>
      <c r="H145" s="163">
        <v>1</v>
      </c>
      <c r="I145" s="164"/>
      <c r="L145" s="160"/>
      <c r="M145" s="165"/>
      <c r="T145" s="166"/>
      <c r="AT145" s="161" t="s">
        <v>156</v>
      </c>
      <c r="AU145" s="161" t="s">
        <v>90</v>
      </c>
      <c r="AV145" s="13" t="s">
        <v>90</v>
      </c>
      <c r="AW145" s="13" t="s">
        <v>35</v>
      </c>
      <c r="AX145" s="13" t="s">
        <v>80</v>
      </c>
      <c r="AY145" s="161" t="s">
        <v>144</v>
      </c>
    </row>
    <row r="146" spans="2:65" s="13" customFormat="1" ht="22.5">
      <c r="B146" s="160"/>
      <c r="D146" s="150" t="s">
        <v>156</v>
      </c>
      <c r="E146" s="161" t="s">
        <v>1</v>
      </c>
      <c r="F146" s="162" t="s">
        <v>269</v>
      </c>
      <c r="H146" s="163">
        <v>1</v>
      </c>
      <c r="I146" s="164"/>
      <c r="L146" s="160"/>
      <c r="M146" s="165"/>
      <c r="T146" s="166"/>
      <c r="AT146" s="161" t="s">
        <v>156</v>
      </c>
      <c r="AU146" s="161" t="s">
        <v>90</v>
      </c>
      <c r="AV146" s="13" t="s">
        <v>90</v>
      </c>
      <c r="AW146" s="13" t="s">
        <v>35</v>
      </c>
      <c r="AX146" s="13" t="s">
        <v>80</v>
      </c>
      <c r="AY146" s="161" t="s">
        <v>144</v>
      </c>
    </row>
    <row r="147" spans="2:65" s="13" customFormat="1">
      <c r="B147" s="160"/>
      <c r="D147" s="150" t="s">
        <v>156</v>
      </c>
      <c r="E147" s="161" t="s">
        <v>1</v>
      </c>
      <c r="F147" s="162" t="s">
        <v>270</v>
      </c>
      <c r="H147" s="163">
        <v>1</v>
      </c>
      <c r="I147" s="164"/>
      <c r="L147" s="160"/>
      <c r="M147" s="165"/>
      <c r="T147" s="166"/>
      <c r="AT147" s="161" t="s">
        <v>156</v>
      </c>
      <c r="AU147" s="161" t="s">
        <v>90</v>
      </c>
      <c r="AV147" s="13" t="s">
        <v>90</v>
      </c>
      <c r="AW147" s="13" t="s">
        <v>35</v>
      </c>
      <c r="AX147" s="13" t="s">
        <v>80</v>
      </c>
      <c r="AY147" s="161" t="s">
        <v>144</v>
      </c>
    </row>
    <row r="148" spans="2:65" s="14" customFormat="1">
      <c r="B148" s="167"/>
      <c r="D148" s="150" t="s">
        <v>156</v>
      </c>
      <c r="E148" s="168" t="s">
        <v>1</v>
      </c>
      <c r="F148" s="169" t="s">
        <v>159</v>
      </c>
      <c r="H148" s="170">
        <v>21</v>
      </c>
      <c r="I148" s="171"/>
      <c r="L148" s="167"/>
      <c r="M148" s="172"/>
      <c r="T148" s="173"/>
      <c r="AT148" s="168" t="s">
        <v>156</v>
      </c>
      <c r="AU148" s="168" t="s">
        <v>90</v>
      </c>
      <c r="AV148" s="14" t="s">
        <v>160</v>
      </c>
      <c r="AW148" s="14" t="s">
        <v>35</v>
      </c>
      <c r="AX148" s="14" t="s">
        <v>88</v>
      </c>
      <c r="AY148" s="168" t="s">
        <v>144</v>
      </c>
    </row>
    <row r="149" spans="2:65" s="1" customFormat="1" ht="24.2" customHeight="1">
      <c r="B149" s="136"/>
      <c r="C149" s="137" t="s">
        <v>167</v>
      </c>
      <c r="D149" s="137" t="s">
        <v>147</v>
      </c>
      <c r="E149" s="138" t="s">
        <v>271</v>
      </c>
      <c r="F149" s="139" t="s">
        <v>272</v>
      </c>
      <c r="G149" s="140" t="s">
        <v>258</v>
      </c>
      <c r="H149" s="141">
        <v>14</v>
      </c>
      <c r="I149" s="142"/>
      <c r="J149" s="143">
        <f>ROUND(I149*H149,2)</f>
        <v>0</v>
      </c>
      <c r="K149" s="139" t="s">
        <v>176</v>
      </c>
      <c r="L149" s="32"/>
      <c r="M149" s="144" t="s">
        <v>1</v>
      </c>
      <c r="N149" s="145" t="s">
        <v>45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160</v>
      </c>
      <c r="AT149" s="148" t="s">
        <v>147</v>
      </c>
      <c r="AU149" s="148" t="s">
        <v>90</v>
      </c>
      <c r="AY149" s="17" t="s">
        <v>144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88</v>
      </c>
      <c r="BK149" s="149">
        <f>ROUND(I149*H149,2)</f>
        <v>0</v>
      </c>
      <c r="BL149" s="17" t="s">
        <v>160</v>
      </c>
      <c r="BM149" s="148" t="s">
        <v>273</v>
      </c>
    </row>
    <row r="150" spans="2:65" s="1" customFormat="1" ht="19.5">
      <c r="B150" s="32"/>
      <c r="D150" s="150" t="s">
        <v>178</v>
      </c>
      <c r="F150" s="174" t="s">
        <v>274</v>
      </c>
      <c r="I150" s="152"/>
      <c r="L150" s="32"/>
      <c r="M150" s="153"/>
      <c r="T150" s="56"/>
      <c r="AT150" s="17" t="s">
        <v>178</v>
      </c>
      <c r="AU150" s="17" t="s">
        <v>90</v>
      </c>
    </row>
    <row r="151" spans="2:65" s="1" customFormat="1">
      <c r="B151" s="32"/>
      <c r="D151" s="175" t="s">
        <v>180</v>
      </c>
      <c r="F151" s="176" t="s">
        <v>275</v>
      </c>
      <c r="I151" s="152"/>
      <c r="L151" s="32"/>
      <c r="M151" s="153"/>
      <c r="T151" s="56"/>
      <c r="AT151" s="17" t="s">
        <v>180</v>
      </c>
      <c r="AU151" s="17" t="s">
        <v>90</v>
      </c>
    </row>
    <row r="152" spans="2:65" s="12" customFormat="1">
      <c r="B152" s="154"/>
      <c r="D152" s="150" t="s">
        <v>156</v>
      </c>
      <c r="E152" s="155" t="s">
        <v>1</v>
      </c>
      <c r="F152" s="156" t="s">
        <v>254</v>
      </c>
      <c r="H152" s="155" t="s">
        <v>1</v>
      </c>
      <c r="I152" s="157"/>
      <c r="L152" s="154"/>
      <c r="M152" s="158"/>
      <c r="T152" s="159"/>
      <c r="AT152" s="155" t="s">
        <v>156</v>
      </c>
      <c r="AU152" s="155" t="s">
        <v>90</v>
      </c>
      <c r="AV152" s="12" t="s">
        <v>88</v>
      </c>
      <c r="AW152" s="12" t="s">
        <v>35</v>
      </c>
      <c r="AX152" s="12" t="s">
        <v>80</v>
      </c>
      <c r="AY152" s="155" t="s">
        <v>144</v>
      </c>
    </row>
    <row r="153" spans="2:65" s="13" customFormat="1" ht="22.5">
      <c r="B153" s="160"/>
      <c r="D153" s="150" t="s">
        <v>156</v>
      </c>
      <c r="E153" s="161" t="s">
        <v>1</v>
      </c>
      <c r="F153" s="162" t="s">
        <v>262</v>
      </c>
      <c r="H153" s="163">
        <v>2</v>
      </c>
      <c r="I153" s="164"/>
      <c r="L153" s="160"/>
      <c r="M153" s="165"/>
      <c r="T153" s="166"/>
      <c r="AT153" s="161" t="s">
        <v>156</v>
      </c>
      <c r="AU153" s="161" t="s">
        <v>90</v>
      </c>
      <c r="AV153" s="13" t="s">
        <v>90</v>
      </c>
      <c r="AW153" s="13" t="s">
        <v>35</v>
      </c>
      <c r="AX153" s="13" t="s">
        <v>80</v>
      </c>
      <c r="AY153" s="161" t="s">
        <v>144</v>
      </c>
    </row>
    <row r="154" spans="2:65" s="13" customFormat="1" ht="22.5">
      <c r="B154" s="160"/>
      <c r="D154" s="150" t="s">
        <v>156</v>
      </c>
      <c r="E154" s="161" t="s">
        <v>1</v>
      </c>
      <c r="F154" s="162" t="s">
        <v>276</v>
      </c>
      <c r="H154" s="163">
        <v>2</v>
      </c>
      <c r="I154" s="164"/>
      <c r="L154" s="160"/>
      <c r="M154" s="165"/>
      <c r="T154" s="166"/>
      <c r="AT154" s="161" t="s">
        <v>156</v>
      </c>
      <c r="AU154" s="161" t="s">
        <v>90</v>
      </c>
      <c r="AV154" s="13" t="s">
        <v>90</v>
      </c>
      <c r="AW154" s="13" t="s">
        <v>35</v>
      </c>
      <c r="AX154" s="13" t="s">
        <v>80</v>
      </c>
      <c r="AY154" s="161" t="s">
        <v>144</v>
      </c>
    </row>
    <row r="155" spans="2:65" s="13" customFormat="1">
      <c r="B155" s="160"/>
      <c r="D155" s="150" t="s">
        <v>156</v>
      </c>
      <c r="E155" s="161" t="s">
        <v>1</v>
      </c>
      <c r="F155" s="162" t="s">
        <v>277</v>
      </c>
      <c r="H155" s="163">
        <v>1</v>
      </c>
      <c r="I155" s="164"/>
      <c r="L155" s="160"/>
      <c r="M155" s="165"/>
      <c r="T155" s="166"/>
      <c r="AT155" s="161" t="s">
        <v>156</v>
      </c>
      <c r="AU155" s="161" t="s">
        <v>90</v>
      </c>
      <c r="AV155" s="13" t="s">
        <v>90</v>
      </c>
      <c r="AW155" s="13" t="s">
        <v>35</v>
      </c>
      <c r="AX155" s="13" t="s">
        <v>80</v>
      </c>
      <c r="AY155" s="161" t="s">
        <v>144</v>
      </c>
    </row>
    <row r="156" spans="2:65" s="13" customFormat="1" ht="22.5">
      <c r="B156" s="160"/>
      <c r="D156" s="150" t="s">
        <v>156</v>
      </c>
      <c r="E156" s="161" t="s">
        <v>1</v>
      </c>
      <c r="F156" s="162" t="s">
        <v>263</v>
      </c>
      <c r="H156" s="163">
        <v>2</v>
      </c>
      <c r="I156" s="164"/>
      <c r="L156" s="160"/>
      <c r="M156" s="165"/>
      <c r="T156" s="166"/>
      <c r="AT156" s="161" t="s">
        <v>156</v>
      </c>
      <c r="AU156" s="161" t="s">
        <v>90</v>
      </c>
      <c r="AV156" s="13" t="s">
        <v>90</v>
      </c>
      <c r="AW156" s="13" t="s">
        <v>35</v>
      </c>
      <c r="AX156" s="13" t="s">
        <v>80</v>
      </c>
      <c r="AY156" s="161" t="s">
        <v>144</v>
      </c>
    </row>
    <row r="157" spans="2:65" s="13" customFormat="1" ht="22.5">
      <c r="B157" s="160"/>
      <c r="D157" s="150" t="s">
        <v>156</v>
      </c>
      <c r="E157" s="161" t="s">
        <v>1</v>
      </c>
      <c r="F157" s="162" t="s">
        <v>278</v>
      </c>
      <c r="H157" s="163">
        <v>1</v>
      </c>
      <c r="I157" s="164"/>
      <c r="L157" s="160"/>
      <c r="M157" s="165"/>
      <c r="T157" s="166"/>
      <c r="AT157" s="161" t="s">
        <v>156</v>
      </c>
      <c r="AU157" s="161" t="s">
        <v>90</v>
      </c>
      <c r="AV157" s="13" t="s">
        <v>90</v>
      </c>
      <c r="AW157" s="13" t="s">
        <v>35</v>
      </c>
      <c r="AX157" s="13" t="s">
        <v>80</v>
      </c>
      <c r="AY157" s="161" t="s">
        <v>144</v>
      </c>
    </row>
    <row r="158" spans="2:65" s="13" customFormat="1" ht="22.5">
      <c r="B158" s="160"/>
      <c r="D158" s="150" t="s">
        <v>156</v>
      </c>
      <c r="E158" s="161" t="s">
        <v>1</v>
      </c>
      <c r="F158" s="162" t="s">
        <v>267</v>
      </c>
      <c r="H158" s="163">
        <v>2</v>
      </c>
      <c r="I158" s="164"/>
      <c r="L158" s="160"/>
      <c r="M158" s="165"/>
      <c r="T158" s="166"/>
      <c r="AT158" s="161" t="s">
        <v>156</v>
      </c>
      <c r="AU158" s="161" t="s">
        <v>90</v>
      </c>
      <c r="AV158" s="13" t="s">
        <v>90</v>
      </c>
      <c r="AW158" s="13" t="s">
        <v>35</v>
      </c>
      <c r="AX158" s="13" t="s">
        <v>80</v>
      </c>
      <c r="AY158" s="161" t="s">
        <v>144</v>
      </c>
    </row>
    <row r="159" spans="2:65" s="13" customFormat="1">
      <c r="B159" s="160"/>
      <c r="D159" s="150" t="s">
        <v>156</v>
      </c>
      <c r="E159" s="161" t="s">
        <v>1</v>
      </c>
      <c r="F159" s="162" t="s">
        <v>279</v>
      </c>
      <c r="H159" s="163">
        <v>1</v>
      </c>
      <c r="I159" s="164"/>
      <c r="L159" s="160"/>
      <c r="M159" s="165"/>
      <c r="T159" s="166"/>
      <c r="AT159" s="161" t="s">
        <v>156</v>
      </c>
      <c r="AU159" s="161" t="s">
        <v>90</v>
      </c>
      <c r="AV159" s="13" t="s">
        <v>90</v>
      </c>
      <c r="AW159" s="13" t="s">
        <v>35</v>
      </c>
      <c r="AX159" s="13" t="s">
        <v>80</v>
      </c>
      <c r="AY159" s="161" t="s">
        <v>144</v>
      </c>
    </row>
    <row r="160" spans="2:65" s="13" customFormat="1" ht="22.5">
      <c r="B160" s="160"/>
      <c r="D160" s="150" t="s">
        <v>156</v>
      </c>
      <c r="E160" s="161" t="s">
        <v>1</v>
      </c>
      <c r="F160" s="162" t="s">
        <v>268</v>
      </c>
      <c r="H160" s="163">
        <v>1</v>
      </c>
      <c r="I160" s="164"/>
      <c r="L160" s="160"/>
      <c r="M160" s="165"/>
      <c r="T160" s="166"/>
      <c r="AT160" s="161" t="s">
        <v>156</v>
      </c>
      <c r="AU160" s="161" t="s">
        <v>90</v>
      </c>
      <c r="AV160" s="13" t="s">
        <v>90</v>
      </c>
      <c r="AW160" s="13" t="s">
        <v>35</v>
      </c>
      <c r="AX160" s="13" t="s">
        <v>80</v>
      </c>
      <c r="AY160" s="161" t="s">
        <v>144</v>
      </c>
    </row>
    <row r="161" spans="2:65" s="13" customFormat="1" ht="22.5">
      <c r="B161" s="160"/>
      <c r="D161" s="150" t="s">
        <v>156</v>
      </c>
      <c r="E161" s="161" t="s">
        <v>1</v>
      </c>
      <c r="F161" s="162" t="s">
        <v>269</v>
      </c>
      <c r="H161" s="163">
        <v>1</v>
      </c>
      <c r="I161" s="164"/>
      <c r="L161" s="160"/>
      <c r="M161" s="165"/>
      <c r="T161" s="166"/>
      <c r="AT161" s="161" t="s">
        <v>156</v>
      </c>
      <c r="AU161" s="161" t="s">
        <v>90</v>
      </c>
      <c r="AV161" s="13" t="s">
        <v>90</v>
      </c>
      <c r="AW161" s="13" t="s">
        <v>35</v>
      </c>
      <c r="AX161" s="13" t="s">
        <v>80</v>
      </c>
      <c r="AY161" s="161" t="s">
        <v>144</v>
      </c>
    </row>
    <row r="162" spans="2:65" s="13" customFormat="1">
      <c r="B162" s="160"/>
      <c r="D162" s="150" t="s">
        <v>156</v>
      </c>
      <c r="E162" s="161" t="s">
        <v>1</v>
      </c>
      <c r="F162" s="162" t="s">
        <v>280</v>
      </c>
      <c r="H162" s="163">
        <v>1</v>
      </c>
      <c r="I162" s="164"/>
      <c r="L162" s="160"/>
      <c r="M162" s="165"/>
      <c r="T162" s="166"/>
      <c r="AT162" s="161" t="s">
        <v>156</v>
      </c>
      <c r="AU162" s="161" t="s">
        <v>90</v>
      </c>
      <c r="AV162" s="13" t="s">
        <v>90</v>
      </c>
      <c r="AW162" s="13" t="s">
        <v>35</v>
      </c>
      <c r="AX162" s="13" t="s">
        <v>80</v>
      </c>
      <c r="AY162" s="161" t="s">
        <v>144</v>
      </c>
    </row>
    <row r="163" spans="2:65" s="14" customFormat="1">
      <c r="B163" s="167"/>
      <c r="D163" s="150" t="s">
        <v>156</v>
      </c>
      <c r="E163" s="168" t="s">
        <v>1</v>
      </c>
      <c r="F163" s="169" t="s">
        <v>159</v>
      </c>
      <c r="H163" s="170">
        <v>14</v>
      </c>
      <c r="I163" s="171"/>
      <c r="L163" s="167"/>
      <c r="M163" s="172"/>
      <c r="T163" s="173"/>
      <c r="AT163" s="168" t="s">
        <v>156</v>
      </c>
      <c r="AU163" s="168" t="s">
        <v>90</v>
      </c>
      <c r="AV163" s="14" t="s">
        <v>160</v>
      </c>
      <c r="AW163" s="14" t="s">
        <v>35</v>
      </c>
      <c r="AX163" s="14" t="s">
        <v>88</v>
      </c>
      <c r="AY163" s="168" t="s">
        <v>144</v>
      </c>
    </row>
    <row r="164" spans="2:65" s="1" customFormat="1" ht="37.9" customHeight="1">
      <c r="B164" s="136"/>
      <c r="C164" s="137" t="s">
        <v>160</v>
      </c>
      <c r="D164" s="137" t="s">
        <v>147</v>
      </c>
      <c r="E164" s="138" t="s">
        <v>281</v>
      </c>
      <c r="F164" s="139" t="s">
        <v>282</v>
      </c>
      <c r="G164" s="140" t="s">
        <v>163</v>
      </c>
      <c r="H164" s="141">
        <v>1</v>
      </c>
      <c r="I164" s="142"/>
      <c r="J164" s="143">
        <f>ROUND(I164*H164,2)</f>
        <v>0</v>
      </c>
      <c r="K164" s="139" t="s">
        <v>151</v>
      </c>
      <c r="L164" s="32"/>
      <c r="M164" s="144" t="s">
        <v>1</v>
      </c>
      <c r="N164" s="145" t="s">
        <v>45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160</v>
      </c>
      <c r="AT164" s="148" t="s">
        <v>147</v>
      </c>
      <c r="AU164" s="148" t="s">
        <v>90</v>
      </c>
      <c r="AY164" s="17" t="s">
        <v>144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88</v>
      </c>
      <c r="BK164" s="149">
        <f>ROUND(I164*H164,2)</f>
        <v>0</v>
      </c>
      <c r="BL164" s="17" t="s">
        <v>160</v>
      </c>
      <c r="BM164" s="148" t="s">
        <v>283</v>
      </c>
    </row>
    <row r="165" spans="2:65" s="1" customFormat="1" ht="29.25">
      <c r="B165" s="32"/>
      <c r="D165" s="150" t="s">
        <v>154</v>
      </c>
      <c r="F165" s="151" t="s">
        <v>284</v>
      </c>
      <c r="I165" s="152"/>
      <c r="L165" s="32"/>
      <c r="M165" s="153"/>
      <c r="T165" s="56"/>
      <c r="AT165" s="17" t="s">
        <v>154</v>
      </c>
      <c r="AU165" s="17" t="s">
        <v>90</v>
      </c>
    </row>
    <row r="166" spans="2:65" s="1" customFormat="1" ht="21.75" customHeight="1">
      <c r="B166" s="136"/>
      <c r="C166" s="137" t="s">
        <v>184</v>
      </c>
      <c r="D166" s="137" t="s">
        <v>147</v>
      </c>
      <c r="E166" s="138" t="s">
        <v>285</v>
      </c>
      <c r="F166" s="139" t="s">
        <v>286</v>
      </c>
      <c r="G166" s="140" t="s">
        <v>258</v>
      </c>
      <c r="H166" s="141">
        <v>2</v>
      </c>
      <c r="I166" s="142"/>
      <c r="J166" s="143">
        <f>ROUND(I166*H166,2)</f>
        <v>0</v>
      </c>
      <c r="K166" s="139" t="s">
        <v>176</v>
      </c>
      <c r="L166" s="32"/>
      <c r="M166" s="144" t="s">
        <v>1</v>
      </c>
      <c r="N166" s="145" t="s">
        <v>45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160</v>
      </c>
      <c r="AT166" s="148" t="s">
        <v>147</v>
      </c>
      <c r="AU166" s="148" t="s">
        <v>90</v>
      </c>
      <c r="AY166" s="17" t="s">
        <v>144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88</v>
      </c>
      <c r="BK166" s="149">
        <f>ROUND(I166*H166,2)</f>
        <v>0</v>
      </c>
      <c r="BL166" s="17" t="s">
        <v>160</v>
      </c>
      <c r="BM166" s="148" t="s">
        <v>287</v>
      </c>
    </row>
    <row r="167" spans="2:65" s="1" customFormat="1" ht="19.5">
      <c r="B167" s="32"/>
      <c r="D167" s="150" t="s">
        <v>178</v>
      </c>
      <c r="F167" s="174" t="s">
        <v>288</v>
      </c>
      <c r="I167" s="152"/>
      <c r="L167" s="32"/>
      <c r="M167" s="153"/>
      <c r="T167" s="56"/>
      <c r="AT167" s="17" t="s">
        <v>178</v>
      </c>
      <c r="AU167" s="17" t="s">
        <v>90</v>
      </c>
    </row>
    <row r="168" spans="2:65" s="1" customFormat="1">
      <c r="B168" s="32"/>
      <c r="D168" s="175" t="s">
        <v>180</v>
      </c>
      <c r="F168" s="176" t="s">
        <v>289</v>
      </c>
      <c r="I168" s="152"/>
      <c r="L168" s="32"/>
      <c r="M168" s="153"/>
      <c r="T168" s="56"/>
      <c r="AT168" s="17" t="s">
        <v>180</v>
      </c>
      <c r="AU168" s="17" t="s">
        <v>90</v>
      </c>
    </row>
    <row r="169" spans="2:65" s="13" customFormat="1">
      <c r="B169" s="160"/>
      <c r="D169" s="150" t="s">
        <v>156</v>
      </c>
      <c r="E169" s="161" t="s">
        <v>1</v>
      </c>
      <c r="F169" s="162" t="s">
        <v>265</v>
      </c>
      <c r="H169" s="163">
        <v>1</v>
      </c>
      <c r="I169" s="164"/>
      <c r="L169" s="160"/>
      <c r="M169" s="165"/>
      <c r="T169" s="166"/>
      <c r="AT169" s="161" t="s">
        <v>156</v>
      </c>
      <c r="AU169" s="161" t="s">
        <v>90</v>
      </c>
      <c r="AV169" s="13" t="s">
        <v>90</v>
      </c>
      <c r="AW169" s="13" t="s">
        <v>35</v>
      </c>
      <c r="AX169" s="13" t="s">
        <v>80</v>
      </c>
      <c r="AY169" s="161" t="s">
        <v>144</v>
      </c>
    </row>
    <row r="170" spans="2:65" s="13" customFormat="1">
      <c r="B170" s="160"/>
      <c r="D170" s="150" t="s">
        <v>156</v>
      </c>
      <c r="E170" s="161" t="s">
        <v>1</v>
      </c>
      <c r="F170" s="162" t="s">
        <v>270</v>
      </c>
      <c r="H170" s="163">
        <v>1</v>
      </c>
      <c r="I170" s="164"/>
      <c r="L170" s="160"/>
      <c r="M170" s="165"/>
      <c r="T170" s="166"/>
      <c r="AT170" s="161" t="s">
        <v>156</v>
      </c>
      <c r="AU170" s="161" t="s">
        <v>90</v>
      </c>
      <c r="AV170" s="13" t="s">
        <v>90</v>
      </c>
      <c r="AW170" s="13" t="s">
        <v>35</v>
      </c>
      <c r="AX170" s="13" t="s">
        <v>80</v>
      </c>
      <c r="AY170" s="161" t="s">
        <v>144</v>
      </c>
    </row>
    <row r="171" spans="2:65" s="14" customFormat="1">
      <c r="B171" s="167"/>
      <c r="D171" s="150" t="s">
        <v>156</v>
      </c>
      <c r="E171" s="168" t="s">
        <v>1</v>
      </c>
      <c r="F171" s="169" t="s">
        <v>159</v>
      </c>
      <c r="H171" s="170">
        <v>2</v>
      </c>
      <c r="I171" s="171"/>
      <c r="L171" s="167"/>
      <c r="M171" s="172"/>
      <c r="T171" s="173"/>
      <c r="AT171" s="168" t="s">
        <v>156</v>
      </c>
      <c r="AU171" s="168" t="s">
        <v>90</v>
      </c>
      <c r="AV171" s="14" t="s">
        <v>160</v>
      </c>
      <c r="AW171" s="14" t="s">
        <v>35</v>
      </c>
      <c r="AX171" s="14" t="s">
        <v>88</v>
      </c>
      <c r="AY171" s="168" t="s">
        <v>144</v>
      </c>
    </row>
    <row r="172" spans="2:65" s="1" customFormat="1" ht="21.75" customHeight="1">
      <c r="B172" s="136"/>
      <c r="C172" s="137" t="s">
        <v>191</v>
      </c>
      <c r="D172" s="137" t="s">
        <v>147</v>
      </c>
      <c r="E172" s="138" t="s">
        <v>290</v>
      </c>
      <c r="F172" s="139" t="s">
        <v>291</v>
      </c>
      <c r="G172" s="140" t="s">
        <v>258</v>
      </c>
      <c r="H172" s="141">
        <v>9</v>
      </c>
      <c r="I172" s="142"/>
      <c r="J172" s="143">
        <f>ROUND(I172*H172,2)</f>
        <v>0</v>
      </c>
      <c r="K172" s="139" t="s">
        <v>176</v>
      </c>
      <c r="L172" s="32"/>
      <c r="M172" s="144" t="s">
        <v>1</v>
      </c>
      <c r="N172" s="145" t="s">
        <v>45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160</v>
      </c>
      <c r="AT172" s="148" t="s">
        <v>147</v>
      </c>
      <c r="AU172" s="148" t="s">
        <v>90</v>
      </c>
      <c r="AY172" s="17" t="s">
        <v>144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88</v>
      </c>
      <c r="BK172" s="149">
        <f>ROUND(I172*H172,2)</f>
        <v>0</v>
      </c>
      <c r="BL172" s="17" t="s">
        <v>160</v>
      </c>
      <c r="BM172" s="148" t="s">
        <v>292</v>
      </c>
    </row>
    <row r="173" spans="2:65" s="1" customFormat="1" ht="19.5">
      <c r="B173" s="32"/>
      <c r="D173" s="150" t="s">
        <v>178</v>
      </c>
      <c r="F173" s="174" t="s">
        <v>293</v>
      </c>
      <c r="I173" s="152"/>
      <c r="L173" s="32"/>
      <c r="M173" s="153"/>
      <c r="T173" s="56"/>
      <c r="AT173" s="17" t="s">
        <v>178</v>
      </c>
      <c r="AU173" s="17" t="s">
        <v>90</v>
      </c>
    </row>
    <row r="174" spans="2:65" s="1" customFormat="1">
      <c r="B174" s="32"/>
      <c r="D174" s="175" t="s">
        <v>180</v>
      </c>
      <c r="F174" s="176" t="s">
        <v>294</v>
      </c>
      <c r="I174" s="152"/>
      <c r="L174" s="32"/>
      <c r="M174" s="153"/>
      <c r="T174" s="56"/>
      <c r="AT174" s="17" t="s">
        <v>180</v>
      </c>
      <c r="AU174" s="17" t="s">
        <v>90</v>
      </c>
    </row>
    <row r="175" spans="2:65" s="13" customFormat="1" ht="22.5">
      <c r="B175" s="160"/>
      <c r="D175" s="150" t="s">
        <v>156</v>
      </c>
      <c r="E175" s="161" t="s">
        <v>1</v>
      </c>
      <c r="F175" s="162" t="s">
        <v>295</v>
      </c>
      <c r="H175" s="163">
        <v>1</v>
      </c>
      <c r="I175" s="164"/>
      <c r="L175" s="160"/>
      <c r="M175" s="165"/>
      <c r="T175" s="166"/>
      <c r="AT175" s="161" t="s">
        <v>156</v>
      </c>
      <c r="AU175" s="161" t="s">
        <v>90</v>
      </c>
      <c r="AV175" s="13" t="s">
        <v>90</v>
      </c>
      <c r="AW175" s="13" t="s">
        <v>35</v>
      </c>
      <c r="AX175" s="13" t="s">
        <v>80</v>
      </c>
      <c r="AY175" s="161" t="s">
        <v>144</v>
      </c>
    </row>
    <row r="176" spans="2:65" s="13" customFormat="1">
      <c r="B176" s="160"/>
      <c r="D176" s="150" t="s">
        <v>156</v>
      </c>
      <c r="E176" s="161" t="s">
        <v>1</v>
      </c>
      <c r="F176" s="162" t="s">
        <v>277</v>
      </c>
      <c r="H176" s="163">
        <v>1</v>
      </c>
      <c r="I176" s="164"/>
      <c r="L176" s="160"/>
      <c r="M176" s="165"/>
      <c r="T176" s="166"/>
      <c r="AT176" s="161" t="s">
        <v>156</v>
      </c>
      <c r="AU176" s="161" t="s">
        <v>90</v>
      </c>
      <c r="AV176" s="13" t="s">
        <v>90</v>
      </c>
      <c r="AW176" s="13" t="s">
        <v>35</v>
      </c>
      <c r="AX176" s="13" t="s">
        <v>80</v>
      </c>
      <c r="AY176" s="161" t="s">
        <v>144</v>
      </c>
    </row>
    <row r="177" spans="2:65" s="13" customFormat="1" ht="22.5">
      <c r="B177" s="160"/>
      <c r="D177" s="150" t="s">
        <v>156</v>
      </c>
      <c r="E177" s="161" t="s">
        <v>1</v>
      </c>
      <c r="F177" s="162" t="s">
        <v>296</v>
      </c>
      <c r="H177" s="163">
        <v>1</v>
      </c>
      <c r="I177" s="164"/>
      <c r="L177" s="160"/>
      <c r="M177" s="165"/>
      <c r="T177" s="166"/>
      <c r="AT177" s="161" t="s">
        <v>156</v>
      </c>
      <c r="AU177" s="161" t="s">
        <v>90</v>
      </c>
      <c r="AV177" s="13" t="s">
        <v>90</v>
      </c>
      <c r="AW177" s="13" t="s">
        <v>35</v>
      </c>
      <c r="AX177" s="13" t="s">
        <v>80</v>
      </c>
      <c r="AY177" s="161" t="s">
        <v>144</v>
      </c>
    </row>
    <row r="178" spans="2:65" s="13" customFormat="1" ht="22.5">
      <c r="B178" s="160"/>
      <c r="D178" s="150" t="s">
        <v>156</v>
      </c>
      <c r="E178" s="161" t="s">
        <v>1</v>
      </c>
      <c r="F178" s="162" t="s">
        <v>297</v>
      </c>
      <c r="H178" s="163">
        <v>1</v>
      </c>
      <c r="I178" s="164"/>
      <c r="L178" s="160"/>
      <c r="M178" s="165"/>
      <c r="T178" s="166"/>
      <c r="AT178" s="161" t="s">
        <v>156</v>
      </c>
      <c r="AU178" s="161" t="s">
        <v>90</v>
      </c>
      <c r="AV178" s="13" t="s">
        <v>90</v>
      </c>
      <c r="AW178" s="13" t="s">
        <v>35</v>
      </c>
      <c r="AX178" s="13" t="s">
        <v>80</v>
      </c>
      <c r="AY178" s="161" t="s">
        <v>144</v>
      </c>
    </row>
    <row r="179" spans="2:65" s="13" customFormat="1" ht="22.5">
      <c r="B179" s="160"/>
      <c r="D179" s="150" t="s">
        <v>156</v>
      </c>
      <c r="E179" s="161" t="s">
        <v>1</v>
      </c>
      <c r="F179" s="162" t="s">
        <v>298</v>
      </c>
      <c r="H179" s="163">
        <v>1</v>
      </c>
      <c r="I179" s="164"/>
      <c r="L179" s="160"/>
      <c r="M179" s="165"/>
      <c r="T179" s="166"/>
      <c r="AT179" s="161" t="s">
        <v>156</v>
      </c>
      <c r="AU179" s="161" t="s">
        <v>90</v>
      </c>
      <c r="AV179" s="13" t="s">
        <v>90</v>
      </c>
      <c r="AW179" s="13" t="s">
        <v>35</v>
      </c>
      <c r="AX179" s="13" t="s">
        <v>80</v>
      </c>
      <c r="AY179" s="161" t="s">
        <v>144</v>
      </c>
    </row>
    <row r="180" spans="2:65" s="13" customFormat="1">
      <c r="B180" s="160"/>
      <c r="D180" s="150" t="s">
        <v>156</v>
      </c>
      <c r="E180" s="161" t="s">
        <v>1</v>
      </c>
      <c r="F180" s="162" t="s">
        <v>279</v>
      </c>
      <c r="H180" s="163">
        <v>1</v>
      </c>
      <c r="I180" s="164"/>
      <c r="L180" s="160"/>
      <c r="M180" s="165"/>
      <c r="T180" s="166"/>
      <c r="AT180" s="161" t="s">
        <v>156</v>
      </c>
      <c r="AU180" s="161" t="s">
        <v>90</v>
      </c>
      <c r="AV180" s="13" t="s">
        <v>90</v>
      </c>
      <c r="AW180" s="13" t="s">
        <v>35</v>
      </c>
      <c r="AX180" s="13" t="s">
        <v>80</v>
      </c>
      <c r="AY180" s="161" t="s">
        <v>144</v>
      </c>
    </row>
    <row r="181" spans="2:65" s="13" customFormat="1" ht="22.5">
      <c r="B181" s="160"/>
      <c r="D181" s="150" t="s">
        <v>156</v>
      </c>
      <c r="E181" s="161" t="s">
        <v>1</v>
      </c>
      <c r="F181" s="162" t="s">
        <v>299</v>
      </c>
      <c r="H181" s="163">
        <v>1</v>
      </c>
      <c r="I181" s="164"/>
      <c r="L181" s="160"/>
      <c r="M181" s="165"/>
      <c r="T181" s="166"/>
      <c r="AT181" s="161" t="s">
        <v>156</v>
      </c>
      <c r="AU181" s="161" t="s">
        <v>90</v>
      </c>
      <c r="AV181" s="13" t="s">
        <v>90</v>
      </c>
      <c r="AW181" s="13" t="s">
        <v>35</v>
      </c>
      <c r="AX181" s="13" t="s">
        <v>80</v>
      </c>
      <c r="AY181" s="161" t="s">
        <v>144</v>
      </c>
    </row>
    <row r="182" spans="2:65" s="13" customFormat="1" ht="22.5">
      <c r="B182" s="160"/>
      <c r="D182" s="150" t="s">
        <v>156</v>
      </c>
      <c r="E182" s="161" t="s">
        <v>1</v>
      </c>
      <c r="F182" s="162" t="s">
        <v>300</v>
      </c>
      <c r="H182" s="163">
        <v>1</v>
      </c>
      <c r="I182" s="164"/>
      <c r="L182" s="160"/>
      <c r="M182" s="165"/>
      <c r="T182" s="166"/>
      <c r="AT182" s="161" t="s">
        <v>156</v>
      </c>
      <c r="AU182" s="161" t="s">
        <v>90</v>
      </c>
      <c r="AV182" s="13" t="s">
        <v>90</v>
      </c>
      <c r="AW182" s="13" t="s">
        <v>35</v>
      </c>
      <c r="AX182" s="13" t="s">
        <v>80</v>
      </c>
      <c r="AY182" s="161" t="s">
        <v>144</v>
      </c>
    </row>
    <row r="183" spans="2:65" s="13" customFormat="1">
      <c r="B183" s="160"/>
      <c r="D183" s="150" t="s">
        <v>156</v>
      </c>
      <c r="E183" s="161" t="s">
        <v>1</v>
      </c>
      <c r="F183" s="162" t="s">
        <v>280</v>
      </c>
      <c r="H183" s="163">
        <v>1</v>
      </c>
      <c r="I183" s="164"/>
      <c r="L183" s="160"/>
      <c r="M183" s="165"/>
      <c r="T183" s="166"/>
      <c r="AT183" s="161" t="s">
        <v>156</v>
      </c>
      <c r="AU183" s="161" t="s">
        <v>90</v>
      </c>
      <c r="AV183" s="13" t="s">
        <v>90</v>
      </c>
      <c r="AW183" s="13" t="s">
        <v>35</v>
      </c>
      <c r="AX183" s="13" t="s">
        <v>80</v>
      </c>
      <c r="AY183" s="161" t="s">
        <v>144</v>
      </c>
    </row>
    <row r="184" spans="2:65" s="14" customFormat="1">
      <c r="B184" s="167"/>
      <c r="D184" s="150" t="s">
        <v>156</v>
      </c>
      <c r="E184" s="168" t="s">
        <v>1</v>
      </c>
      <c r="F184" s="169" t="s">
        <v>159</v>
      </c>
      <c r="H184" s="170">
        <v>9</v>
      </c>
      <c r="I184" s="171"/>
      <c r="L184" s="167"/>
      <c r="M184" s="172"/>
      <c r="T184" s="173"/>
      <c r="AT184" s="168" t="s">
        <v>156</v>
      </c>
      <c r="AU184" s="168" t="s">
        <v>90</v>
      </c>
      <c r="AV184" s="14" t="s">
        <v>160</v>
      </c>
      <c r="AW184" s="14" t="s">
        <v>35</v>
      </c>
      <c r="AX184" s="14" t="s">
        <v>88</v>
      </c>
      <c r="AY184" s="168" t="s">
        <v>144</v>
      </c>
    </row>
    <row r="185" spans="2:65" s="1" customFormat="1" ht="21.75" customHeight="1">
      <c r="B185" s="136"/>
      <c r="C185" s="137" t="s">
        <v>301</v>
      </c>
      <c r="D185" s="137" t="s">
        <v>147</v>
      </c>
      <c r="E185" s="138" t="s">
        <v>302</v>
      </c>
      <c r="F185" s="139" t="s">
        <v>303</v>
      </c>
      <c r="G185" s="140" t="s">
        <v>258</v>
      </c>
      <c r="H185" s="141">
        <v>2</v>
      </c>
      <c r="I185" s="142"/>
      <c r="J185" s="143">
        <f>ROUND(I185*H185,2)</f>
        <v>0</v>
      </c>
      <c r="K185" s="139" t="s">
        <v>176</v>
      </c>
      <c r="L185" s="32"/>
      <c r="M185" s="144" t="s">
        <v>1</v>
      </c>
      <c r="N185" s="145" t="s">
        <v>45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160</v>
      </c>
      <c r="AT185" s="148" t="s">
        <v>147</v>
      </c>
      <c r="AU185" s="148" t="s">
        <v>90</v>
      </c>
      <c r="AY185" s="17" t="s">
        <v>144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88</v>
      </c>
      <c r="BK185" s="149">
        <f>ROUND(I185*H185,2)</f>
        <v>0</v>
      </c>
      <c r="BL185" s="17" t="s">
        <v>160</v>
      </c>
      <c r="BM185" s="148" t="s">
        <v>304</v>
      </c>
    </row>
    <row r="186" spans="2:65" s="1" customFormat="1" ht="19.5">
      <c r="B186" s="32"/>
      <c r="D186" s="150" t="s">
        <v>178</v>
      </c>
      <c r="F186" s="174" t="s">
        <v>305</v>
      </c>
      <c r="I186" s="152"/>
      <c r="L186" s="32"/>
      <c r="M186" s="153"/>
      <c r="T186" s="56"/>
      <c r="AT186" s="17" t="s">
        <v>178</v>
      </c>
      <c r="AU186" s="17" t="s">
        <v>90</v>
      </c>
    </row>
    <row r="187" spans="2:65" s="1" customFormat="1">
      <c r="B187" s="32"/>
      <c r="D187" s="175" t="s">
        <v>180</v>
      </c>
      <c r="F187" s="176" t="s">
        <v>306</v>
      </c>
      <c r="I187" s="152"/>
      <c r="L187" s="32"/>
      <c r="M187" s="153"/>
      <c r="T187" s="56"/>
      <c r="AT187" s="17" t="s">
        <v>180</v>
      </c>
      <c r="AU187" s="17" t="s">
        <v>90</v>
      </c>
    </row>
    <row r="188" spans="2:65" s="13" customFormat="1" ht="22.5">
      <c r="B188" s="160"/>
      <c r="D188" s="150" t="s">
        <v>156</v>
      </c>
      <c r="E188" s="161" t="s">
        <v>1</v>
      </c>
      <c r="F188" s="162" t="s">
        <v>307</v>
      </c>
      <c r="H188" s="163">
        <v>1</v>
      </c>
      <c r="I188" s="164"/>
      <c r="L188" s="160"/>
      <c r="M188" s="165"/>
      <c r="T188" s="166"/>
      <c r="AT188" s="161" t="s">
        <v>156</v>
      </c>
      <c r="AU188" s="161" t="s">
        <v>90</v>
      </c>
      <c r="AV188" s="13" t="s">
        <v>90</v>
      </c>
      <c r="AW188" s="13" t="s">
        <v>35</v>
      </c>
      <c r="AX188" s="13" t="s">
        <v>80</v>
      </c>
      <c r="AY188" s="161" t="s">
        <v>144</v>
      </c>
    </row>
    <row r="189" spans="2:65" s="13" customFormat="1" ht="22.5">
      <c r="B189" s="160"/>
      <c r="D189" s="150" t="s">
        <v>156</v>
      </c>
      <c r="E189" s="161" t="s">
        <v>1</v>
      </c>
      <c r="F189" s="162" t="s">
        <v>308</v>
      </c>
      <c r="H189" s="163">
        <v>1</v>
      </c>
      <c r="I189" s="164"/>
      <c r="L189" s="160"/>
      <c r="M189" s="165"/>
      <c r="T189" s="166"/>
      <c r="AT189" s="161" t="s">
        <v>156</v>
      </c>
      <c r="AU189" s="161" t="s">
        <v>90</v>
      </c>
      <c r="AV189" s="13" t="s">
        <v>90</v>
      </c>
      <c r="AW189" s="13" t="s">
        <v>35</v>
      </c>
      <c r="AX189" s="13" t="s">
        <v>80</v>
      </c>
      <c r="AY189" s="161" t="s">
        <v>144</v>
      </c>
    </row>
    <row r="190" spans="2:65" s="14" customFormat="1">
      <c r="B190" s="167"/>
      <c r="D190" s="150" t="s">
        <v>156</v>
      </c>
      <c r="E190" s="168" t="s">
        <v>1</v>
      </c>
      <c r="F190" s="169" t="s">
        <v>159</v>
      </c>
      <c r="H190" s="170">
        <v>2</v>
      </c>
      <c r="I190" s="171"/>
      <c r="L190" s="167"/>
      <c r="M190" s="172"/>
      <c r="T190" s="173"/>
      <c r="AT190" s="168" t="s">
        <v>156</v>
      </c>
      <c r="AU190" s="168" t="s">
        <v>90</v>
      </c>
      <c r="AV190" s="14" t="s">
        <v>160</v>
      </c>
      <c r="AW190" s="14" t="s">
        <v>35</v>
      </c>
      <c r="AX190" s="14" t="s">
        <v>88</v>
      </c>
      <c r="AY190" s="168" t="s">
        <v>144</v>
      </c>
    </row>
    <row r="191" spans="2:65" s="1" customFormat="1" ht="33" customHeight="1">
      <c r="B191" s="136"/>
      <c r="C191" s="137" t="s">
        <v>309</v>
      </c>
      <c r="D191" s="137" t="s">
        <v>147</v>
      </c>
      <c r="E191" s="138" t="s">
        <v>310</v>
      </c>
      <c r="F191" s="139" t="s">
        <v>311</v>
      </c>
      <c r="G191" s="140" t="s">
        <v>312</v>
      </c>
      <c r="H191" s="141">
        <v>209.8</v>
      </c>
      <c r="I191" s="142"/>
      <c r="J191" s="143">
        <f>ROUND(I191*H191,2)</f>
        <v>0</v>
      </c>
      <c r="K191" s="139" t="s">
        <v>176</v>
      </c>
      <c r="L191" s="32"/>
      <c r="M191" s="144" t="s">
        <v>1</v>
      </c>
      <c r="N191" s="145" t="s">
        <v>45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160</v>
      </c>
      <c r="AT191" s="148" t="s">
        <v>147</v>
      </c>
      <c r="AU191" s="148" t="s">
        <v>90</v>
      </c>
      <c r="AY191" s="17" t="s">
        <v>144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88</v>
      </c>
      <c r="BK191" s="149">
        <f>ROUND(I191*H191,2)</f>
        <v>0</v>
      </c>
      <c r="BL191" s="17" t="s">
        <v>160</v>
      </c>
      <c r="BM191" s="148" t="s">
        <v>313</v>
      </c>
    </row>
    <row r="192" spans="2:65" s="1" customFormat="1" ht="19.5">
      <c r="B192" s="32"/>
      <c r="D192" s="150" t="s">
        <v>178</v>
      </c>
      <c r="F192" s="174" t="s">
        <v>314</v>
      </c>
      <c r="I192" s="152"/>
      <c r="L192" s="32"/>
      <c r="M192" s="153"/>
      <c r="T192" s="56"/>
      <c r="AT192" s="17" t="s">
        <v>178</v>
      </c>
      <c r="AU192" s="17" t="s">
        <v>90</v>
      </c>
    </row>
    <row r="193" spans="2:65" s="1" customFormat="1">
      <c r="B193" s="32"/>
      <c r="D193" s="175" t="s">
        <v>180</v>
      </c>
      <c r="F193" s="176" t="s">
        <v>315</v>
      </c>
      <c r="I193" s="152"/>
      <c r="L193" s="32"/>
      <c r="M193" s="153"/>
      <c r="T193" s="56"/>
      <c r="AT193" s="17" t="s">
        <v>180</v>
      </c>
      <c r="AU193" s="17" t="s">
        <v>90</v>
      </c>
    </row>
    <row r="194" spans="2:65" s="12" customFormat="1">
      <c r="B194" s="154"/>
      <c r="D194" s="150" t="s">
        <v>156</v>
      </c>
      <c r="E194" s="155" t="s">
        <v>1</v>
      </c>
      <c r="F194" s="156" t="s">
        <v>316</v>
      </c>
      <c r="H194" s="155" t="s">
        <v>1</v>
      </c>
      <c r="I194" s="157"/>
      <c r="L194" s="154"/>
      <c r="M194" s="158"/>
      <c r="T194" s="159"/>
      <c r="AT194" s="155" t="s">
        <v>156</v>
      </c>
      <c r="AU194" s="155" t="s">
        <v>90</v>
      </c>
      <c r="AV194" s="12" t="s">
        <v>88</v>
      </c>
      <c r="AW194" s="12" t="s">
        <v>35</v>
      </c>
      <c r="AX194" s="12" t="s">
        <v>80</v>
      </c>
      <c r="AY194" s="155" t="s">
        <v>144</v>
      </c>
    </row>
    <row r="195" spans="2:65" s="12" customFormat="1">
      <c r="B195" s="154"/>
      <c r="D195" s="150" t="s">
        <v>156</v>
      </c>
      <c r="E195" s="155" t="s">
        <v>1</v>
      </c>
      <c r="F195" s="156" t="s">
        <v>317</v>
      </c>
      <c r="H195" s="155" t="s">
        <v>1</v>
      </c>
      <c r="I195" s="157"/>
      <c r="L195" s="154"/>
      <c r="M195" s="158"/>
      <c r="T195" s="159"/>
      <c r="AT195" s="155" t="s">
        <v>156</v>
      </c>
      <c r="AU195" s="155" t="s">
        <v>90</v>
      </c>
      <c r="AV195" s="12" t="s">
        <v>88</v>
      </c>
      <c r="AW195" s="12" t="s">
        <v>35</v>
      </c>
      <c r="AX195" s="12" t="s">
        <v>80</v>
      </c>
      <c r="AY195" s="155" t="s">
        <v>144</v>
      </c>
    </row>
    <row r="196" spans="2:65" s="12" customFormat="1">
      <c r="B196" s="154"/>
      <c r="D196" s="150" t="s">
        <v>156</v>
      </c>
      <c r="E196" s="155" t="s">
        <v>1</v>
      </c>
      <c r="F196" s="156" t="s">
        <v>318</v>
      </c>
      <c r="H196" s="155" t="s">
        <v>1</v>
      </c>
      <c r="I196" s="157"/>
      <c r="L196" s="154"/>
      <c r="M196" s="158"/>
      <c r="T196" s="159"/>
      <c r="AT196" s="155" t="s">
        <v>156</v>
      </c>
      <c r="AU196" s="155" t="s">
        <v>90</v>
      </c>
      <c r="AV196" s="12" t="s">
        <v>88</v>
      </c>
      <c r="AW196" s="12" t="s">
        <v>35</v>
      </c>
      <c r="AX196" s="12" t="s">
        <v>80</v>
      </c>
      <c r="AY196" s="155" t="s">
        <v>144</v>
      </c>
    </row>
    <row r="197" spans="2:65" s="13" customFormat="1">
      <c r="B197" s="160"/>
      <c r="D197" s="150" t="s">
        <v>156</v>
      </c>
      <c r="E197" s="161" t="s">
        <v>1</v>
      </c>
      <c r="F197" s="162" t="s">
        <v>319</v>
      </c>
      <c r="H197" s="163">
        <v>81.400000000000006</v>
      </c>
      <c r="I197" s="164"/>
      <c r="L197" s="160"/>
      <c r="M197" s="165"/>
      <c r="T197" s="166"/>
      <c r="AT197" s="161" t="s">
        <v>156</v>
      </c>
      <c r="AU197" s="161" t="s">
        <v>90</v>
      </c>
      <c r="AV197" s="13" t="s">
        <v>90</v>
      </c>
      <c r="AW197" s="13" t="s">
        <v>35</v>
      </c>
      <c r="AX197" s="13" t="s">
        <v>80</v>
      </c>
      <c r="AY197" s="161" t="s">
        <v>144</v>
      </c>
    </row>
    <row r="198" spans="2:65" s="12" customFormat="1">
      <c r="B198" s="154"/>
      <c r="D198" s="150" t="s">
        <v>156</v>
      </c>
      <c r="E198" s="155" t="s">
        <v>1</v>
      </c>
      <c r="F198" s="156" t="s">
        <v>320</v>
      </c>
      <c r="H198" s="155" t="s">
        <v>1</v>
      </c>
      <c r="I198" s="157"/>
      <c r="L198" s="154"/>
      <c r="M198" s="158"/>
      <c r="T198" s="159"/>
      <c r="AT198" s="155" t="s">
        <v>156</v>
      </c>
      <c r="AU198" s="155" t="s">
        <v>90</v>
      </c>
      <c r="AV198" s="12" t="s">
        <v>88</v>
      </c>
      <c r="AW198" s="12" t="s">
        <v>35</v>
      </c>
      <c r="AX198" s="12" t="s">
        <v>80</v>
      </c>
      <c r="AY198" s="155" t="s">
        <v>144</v>
      </c>
    </row>
    <row r="199" spans="2:65" s="12" customFormat="1">
      <c r="B199" s="154"/>
      <c r="D199" s="150" t="s">
        <v>156</v>
      </c>
      <c r="E199" s="155" t="s">
        <v>1</v>
      </c>
      <c r="F199" s="156" t="s">
        <v>321</v>
      </c>
      <c r="H199" s="155" t="s">
        <v>1</v>
      </c>
      <c r="I199" s="157"/>
      <c r="L199" s="154"/>
      <c r="M199" s="158"/>
      <c r="T199" s="159"/>
      <c r="AT199" s="155" t="s">
        <v>156</v>
      </c>
      <c r="AU199" s="155" t="s">
        <v>90</v>
      </c>
      <c r="AV199" s="12" t="s">
        <v>88</v>
      </c>
      <c r="AW199" s="12" t="s">
        <v>35</v>
      </c>
      <c r="AX199" s="12" t="s">
        <v>80</v>
      </c>
      <c r="AY199" s="155" t="s">
        <v>144</v>
      </c>
    </row>
    <row r="200" spans="2:65" s="13" customFormat="1">
      <c r="B200" s="160"/>
      <c r="D200" s="150" t="s">
        <v>156</v>
      </c>
      <c r="E200" s="161" t="s">
        <v>1</v>
      </c>
      <c r="F200" s="162" t="s">
        <v>322</v>
      </c>
      <c r="H200" s="163">
        <v>18.899999999999999</v>
      </c>
      <c r="I200" s="164"/>
      <c r="L200" s="160"/>
      <c r="M200" s="165"/>
      <c r="T200" s="166"/>
      <c r="AT200" s="161" t="s">
        <v>156</v>
      </c>
      <c r="AU200" s="161" t="s">
        <v>90</v>
      </c>
      <c r="AV200" s="13" t="s">
        <v>90</v>
      </c>
      <c r="AW200" s="13" t="s">
        <v>35</v>
      </c>
      <c r="AX200" s="13" t="s">
        <v>80</v>
      </c>
      <c r="AY200" s="161" t="s">
        <v>144</v>
      </c>
    </row>
    <row r="201" spans="2:65" s="12" customFormat="1">
      <c r="B201" s="154"/>
      <c r="D201" s="150" t="s">
        <v>156</v>
      </c>
      <c r="E201" s="155" t="s">
        <v>1</v>
      </c>
      <c r="F201" s="156" t="s">
        <v>323</v>
      </c>
      <c r="H201" s="155" t="s">
        <v>1</v>
      </c>
      <c r="I201" s="157"/>
      <c r="L201" s="154"/>
      <c r="M201" s="158"/>
      <c r="T201" s="159"/>
      <c r="AT201" s="155" t="s">
        <v>156</v>
      </c>
      <c r="AU201" s="155" t="s">
        <v>90</v>
      </c>
      <c r="AV201" s="12" t="s">
        <v>88</v>
      </c>
      <c r="AW201" s="12" t="s">
        <v>35</v>
      </c>
      <c r="AX201" s="12" t="s">
        <v>80</v>
      </c>
      <c r="AY201" s="155" t="s">
        <v>144</v>
      </c>
    </row>
    <row r="202" spans="2:65" s="12" customFormat="1">
      <c r="B202" s="154"/>
      <c r="D202" s="150" t="s">
        <v>156</v>
      </c>
      <c r="E202" s="155" t="s">
        <v>1</v>
      </c>
      <c r="F202" s="156" t="s">
        <v>324</v>
      </c>
      <c r="H202" s="155" t="s">
        <v>1</v>
      </c>
      <c r="I202" s="157"/>
      <c r="L202" s="154"/>
      <c r="M202" s="158"/>
      <c r="T202" s="159"/>
      <c r="AT202" s="155" t="s">
        <v>156</v>
      </c>
      <c r="AU202" s="155" t="s">
        <v>90</v>
      </c>
      <c r="AV202" s="12" t="s">
        <v>88</v>
      </c>
      <c r="AW202" s="12" t="s">
        <v>35</v>
      </c>
      <c r="AX202" s="12" t="s">
        <v>80</v>
      </c>
      <c r="AY202" s="155" t="s">
        <v>144</v>
      </c>
    </row>
    <row r="203" spans="2:65" s="13" customFormat="1">
      <c r="B203" s="160"/>
      <c r="D203" s="150" t="s">
        <v>156</v>
      </c>
      <c r="E203" s="161" t="s">
        <v>1</v>
      </c>
      <c r="F203" s="162" t="s">
        <v>325</v>
      </c>
      <c r="H203" s="163">
        <v>109.5</v>
      </c>
      <c r="I203" s="164"/>
      <c r="L203" s="160"/>
      <c r="M203" s="165"/>
      <c r="T203" s="166"/>
      <c r="AT203" s="161" t="s">
        <v>156</v>
      </c>
      <c r="AU203" s="161" t="s">
        <v>90</v>
      </c>
      <c r="AV203" s="13" t="s">
        <v>90</v>
      </c>
      <c r="AW203" s="13" t="s">
        <v>35</v>
      </c>
      <c r="AX203" s="13" t="s">
        <v>80</v>
      </c>
      <c r="AY203" s="161" t="s">
        <v>144</v>
      </c>
    </row>
    <row r="204" spans="2:65" s="14" customFormat="1">
      <c r="B204" s="167"/>
      <c r="D204" s="150" t="s">
        <v>156</v>
      </c>
      <c r="E204" s="168" t="s">
        <v>1</v>
      </c>
      <c r="F204" s="169" t="s">
        <v>159</v>
      </c>
      <c r="H204" s="170">
        <v>209.8</v>
      </c>
      <c r="I204" s="171"/>
      <c r="L204" s="167"/>
      <c r="M204" s="172"/>
      <c r="T204" s="173"/>
      <c r="AT204" s="168" t="s">
        <v>156</v>
      </c>
      <c r="AU204" s="168" t="s">
        <v>90</v>
      </c>
      <c r="AV204" s="14" t="s">
        <v>160</v>
      </c>
      <c r="AW204" s="14" t="s">
        <v>35</v>
      </c>
      <c r="AX204" s="14" t="s">
        <v>88</v>
      </c>
      <c r="AY204" s="168" t="s">
        <v>144</v>
      </c>
    </row>
    <row r="205" spans="2:65" s="1" customFormat="1" ht="24.2" customHeight="1">
      <c r="B205" s="136"/>
      <c r="C205" s="137" t="s">
        <v>326</v>
      </c>
      <c r="D205" s="137" t="s">
        <v>147</v>
      </c>
      <c r="E205" s="138" t="s">
        <v>327</v>
      </c>
      <c r="F205" s="139" t="s">
        <v>328</v>
      </c>
      <c r="G205" s="140" t="s">
        <v>258</v>
      </c>
      <c r="H205" s="141">
        <v>46</v>
      </c>
      <c r="I205" s="142"/>
      <c r="J205" s="143">
        <f>ROUND(I205*H205,2)</f>
        <v>0</v>
      </c>
      <c r="K205" s="139" t="s">
        <v>176</v>
      </c>
      <c r="L205" s="32"/>
      <c r="M205" s="144" t="s">
        <v>1</v>
      </c>
      <c r="N205" s="145" t="s">
        <v>45</v>
      </c>
      <c r="P205" s="146">
        <f>O205*H205</f>
        <v>0</v>
      </c>
      <c r="Q205" s="146">
        <v>2.0000000000000001E-4</v>
      </c>
      <c r="R205" s="146">
        <f>Q205*H205</f>
        <v>9.1999999999999998E-3</v>
      </c>
      <c r="S205" s="146">
        <v>0</v>
      </c>
      <c r="T205" s="147">
        <f>S205*H205</f>
        <v>0</v>
      </c>
      <c r="AR205" s="148" t="s">
        <v>160</v>
      </c>
      <c r="AT205" s="148" t="s">
        <v>147</v>
      </c>
      <c r="AU205" s="148" t="s">
        <v>90</v>
      </c>
      <c r="AY205" s="17" t="s">
        <v>144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88</v>
      </c>
      <c r="BK205" s="149">
        <f>ROUND(I205*H205,2)</f>
        <v>0</v>
      </c>
      <c r="BL205" s="17" t="s">
        <v>160</v>
      </c>
      <c r="BM205" s="148" t="s">
        <v>329</v>
      </c>
    </row>
    <row r="206" spans="2:65" s="1" customFormat="1" ht="19.5">
      <c r="B206" s="32"/>
      <c r="D206" s="150" t="s">
        <v>178</v>
      </c>
      <c r="F206" s="174" t="s">
        <v>330</v>
      </c>
      <c r="I206" s="152"/>
      <c r="L206" s="32"/>
      <c r="M206" s="153"/>
      <c r="T206" s="56"/>
      <c r="AT206" s="17" t="s">
        <v>178</v>
      </c>
      <c r="AU206" s="17" t="s">
        <v>90</v>
      </c>
    </row>
    <row r="207" spans="2:65" s="1" customFormat="1">
      <c r="B207" s="32"/>
      <c r="D207" s="175" t="s">
        <v>180</v>
      </c>
      <c r="F207" s="176" t="s">
        <v>331</v>
      </c>
      <c r="I207" s="152"/>
      <c r="L207" s="32"/>
      <c r="M207" s="153"/>
      <c r="T207" s="56"/>
      <c r="AT207" s="17" t="s">
        <v>180</v>
      </c>
      <c r="AU207" s="17" t="s">
        <v>90</v>
      </c>
    </row>
    <row r="208" spans="2:65" s="1" customFormat="1" ht="19.5">
      <c r="B208" s="32"/>
      <c r="D208" s="150" t="s">
        <v>154</v>
      </c>
      <c r="F208" s="151" t="s">
        <v>332</v>
      </c>
      <c r="I208" s="152"/>
      <c r="L208" s="32"/>
      <c r="M208" s="153"/>
      <c r="T208" s="56"/>
      <c r="AT208" s="17" t="s">
        <v>154</v>
      </c>
      <c r="AU208" s="17" t="s">
        <v>90</v>
      </c>
    </row>
    <row r="209" spans="2:65" s="12" customFormat="1">
      <c r="B209" s="154"/>
      <c r="D209" s="150" t="s">
        <v>156</v>
      </c>
      <c r="E209" s="155" t="s">
        <v>1</v>
      </c>
      <c r="F209" s="156" t="s">
        <v>333</v>
      </c>
      <c r="H209" s="155" t="s">
        <v>1</v>
      </c>
      <c r="I209" s="157"/>
      <c r="L209" s="154"/>
      <c r="M209" s="158"/>
      <c r="T209" s="159"/>
      <c r="AT209" s="155" t="s">
        <v>156</v>
      </c>
      <c r="AU209" s="155" t="s">
        <v>90</v>
      </c>
      <c r="AV209" s="12" t="s">
        <v>88</v>
      </c>
      <c r="AW209" s="12" t="s">
        <v>35</v>
      </c>
      <c r="AX209" s="12" t="s">
        <v>80</v>
      </c>
      <c r="AY209" s="155" t="s">
        <v>144</v>
      </c>
    </row>
    <row r="210" spans="2:65" s="12" customFormat="1">
      <c r="B210" s="154"/>
      <c r="D210" s="150" t="s">
        <v>156</v>
      </c>
      <c r="E210" s="155" t="s">
        <v>1</v>
      </c>
      <c r="F210" s="156" t="s">
        <v>334</v>
      </c>
      <c r="H210" s="155" t="s">
        <v>1</v>
      </c>
      <c r="I210" s="157"/>
      <c r="L210" s="154"/>
      <c r="M210" s="158"/>
      <c r="T210" s="159"/>
      <c r="AT210" s="155" t="s">
        <v>156</v>
      </c>
      <c r="AU210" s="155" t="s">
        <v>90</v>
      </c>
      <c r="AV210" s="12" t="s">
        <v>88</v>
      </c>
      <c r="AW210" s="12" t="s">
        <v>35</v>
      </c>
      <c r="AX210" s="12" t="s">
        <v>80</v>
      </c>
      <c r="AY210" s="155" t="s">
        <v>144</v>
      </c>
    </row>
    <row r="211" spans="2:65" s="12" customFormat="1">
      <c r="B211" s="154"/>
      <c r="D211" s="150" t="s">
        <v>156</v>
      </c>
      <c r="E211" s="155" t="s">
        <v>1</v>
      </c>
      <c r="F211" s="156" t="s">
        <v>335</v>
      </c>
      <c r="H211" s="155" t="s">
        <v>1</v>
      </c>
      <c r="I211" s="157"/>
      <c r="L211" s="154"/>
      <c r="M211" s="158"/>
      <c r="T211" s="159"/>
      <c r="AT211" s="155" t="s">
        <v>156</v>
      </c>
      <c r="AU211" s="155" t="s">
        <v>90</v>
      </c>
      <c r="AV211" s="12" t="s">
        <v>88</v>
      </c>
      <c r="AW211" s="12" t="s">
        <v>35</v>
      </c>
      <c r="AX211" s="12" t="s">
        <v>80</v>
      </c>
      <c r="AY211" s="155" t="s">
        <v>144</v>
      </c>
    </row>
    <row r="212" spans="2:65" s="13" customFormat="1">
      <c r="B212" s="160"/>
      <c r="D212" s="150" t="s">
        <v>156</v>
      </c>
      <c r="E212" s="161" t="s">
        <v>1</v>
      </c>
      <c r="F212" s="162" t="s">
        <v>336</v>
      </c>
      <c r="H212" s="163">
        <v>46</v>
      </c>
      <c r="I212" s="164"/>
      <c r="L212" s="160"/>
      <c r="M212" s="165"/>
      <c r="T212" s="166"/>
      <c r="AT212" s="161" t="s">
        <v>156</v>
      </c>
      <c r="AU212" s="161" t="s">
        <v>90</v>
      </c>
      <c r="AV212" s="13" t="s">
        <v>90</v>
      </c>
      <c r="AW212" s="13" t="s">
        <v>35</v>
      </c>
      <c r="AX212" s="13" t="s">
        <v>80</v>
      </c>
      <c r="AY212" s="161" t="s">
        <v>144</v>
      </c>
    </row>
    <row r="213" spans="2:65" s="14" customFormat="1">
      <c r="B213" s="167"/>
      <c r="D213" s="150" t="s">
        <v>156</v>
      </c>
      <c r="E213" s="168" t="s">
        <v>1</v>
      </c>
      <c r="F213" s="169" t="s">
        <v>159</v>
      </c>
      <c r="H213" s="170">
        <v>46</v>
      </c>
      <c r="I213" s="171"/>
      <c r="L213" s="167"/>
      <c r="M213" s="172"/>
      <c r="T213" s="173"/>
      <c r="AT213" s="168" t="s">
        <v>156</v>
      </c>
      <c r="AU213" s="168" t="s">
        <v>90</v>
      </c>
      <c r="AV213" s="14" t="s">
        <v>160</v>
      </c>
      <c r="AW213" s="14" t="s">
        <v>35</v>
      </c>
      <c r="AX213" s="14" t="s">
        <v>88</v>
      </c>
      <c r="AY213" s="168" t="s">
        <v>144</v>
      </c>
    </row>
    <row r="214" spans="2:65" s="1" customFormat="1" ht="24.2" customHeight="1">
      <c r="B214" s="136"/>
      <c r="C214" s="137" t="s">
        <v>337</v>
      </c>
      <c r="D214" s="137" t="s">
        <v>147</v>
      </c>
      <c r="E214" s="138" t="s">
        <v>338</v>
      </c>
      <c r="F214" s="139" t="s">
        <v>339</v>
      </c>
      <c r="G214" s="140" t="s">
        <v>150</v>
      </c>
      <c r="H214" s="141">
        <v>562.19500000000005</v>
      </c>
      <c r="I214" s="142"/>
      <c r="J214" s="143">
        <f>ROUND(I214*H214,2)</f>
        <v>0</v>
      </c>
      <c r="K214" s="139" t="s">
        <v>176</v>
      </c>
      <c r="L214" s="32"/>
      <c r="M214" s="144" t="s">
        <v>1</v>
      </c>
      <c r="N214" s="145" t="s">
        <v>45</v>
      </c>
      <c r="P214" s="146">
        <f>O214*H214</f>
        <v>0</v>
      </c>
      <c r="Q214" s="146">
        <v>1.4999999999999999E-4</v>
      </c>
      <c r="R214" s="146">
        <f>Q214*H214</f>
        <v>8.4329249999999994E-2</v>
      </c>
      <c r="S214" s="146">
        <v>0</v>
      </c>
      <c r="T214" s="147">
        <f>S214*H214</f>
        <v>0</v>
      </c>
      <c r="AR214" s="148" t="s">
        <v>160</v>
      </c>
      <c r="AT214" s="148" t="s">
        <v>147</v>
      </c>
      <c r="AU214" s="148" t="s">
        <v>90</v>
      </c>
      <c r="AY214" s="17" t="s">
        <v>144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88</v>
      </c>
      <c r="BK214" s="149">
        <f>ROUND(I214*H214,2)</f>
        <v>0</v>
      </c>
      <c r="BL214" s="17" t="s">
        <v>160</v>
      </c>
      <c r="BM214" s="148" t="s">
        <v>340</v>
      </c>
    </row>
    <row r="215" spans="2:65" s="1" customFormat="1" ht="19.5">
      <c r="B215" s="32"/>
      <c r="D215" s="150" t="s">
        <v>178</v>
      </c>
      <c r="F215" s="174" t="s">
        <v>341</v>
      </c>
      <c r="I215" s="152"/>
      <c r="L215" s="32"/>
      <c r="M215" s="153"/>
      <c r="T215" s="56"/>
      <c r="AT215" s="17" t="s">
        <v>178</v>
      </c>
      <c r="AU215" s="17" t="s">
        <v>90</v>
      </c>
    </row>
    <row r="216" spans="2:65" s="1" customFormat="1">
      <c r="B216" s="32"/>
      <c r="D216" s="175" t="s">
        <v>180</v>
      </c>
      <c r="F216" s="176" t="s">
        <v>342</v>
      </c>
      <c r="I216" s="152"/>
      <c r="L216" s="32"/>
      <c r="M216" s="153"/>
      <c r="T216" s="56"/>
      <c r="AT216" s="17" t="s">
        <v>180</v>
      </c>
      <c r="AU216" s="17" t="s">
        <v>90</v>
      </c>
    </row>
    <row r="217" spans="2:65" s="12" customFormat="1">
      <c r="B217" s="154"/>
      <c r="D217" s="150" t="s">
        <v>156</v>
      </c>
      <c r="E217" s="155" t="s">
        <v>1</v>
      </c>
      <c r="F217" s="156" t="s">
        <v>343</v>
      </c>
      <c r="H217" s="155" t="s">
        <v>1</v>
      </c>
      <c r="I217" s="157"/>
      <c r="L217" s="154"/>
      <c r="M217" s="158"/>
      <c r="T217" s="159"/>
      <c r="AT217" s="155" t="s">
        <v>156</v>
      </c>
      <c r="AU217" s="155" t="s">
        <v>90</v>
      </c>
      <c r="AV217" s="12" t="s">
        <v>88</v>
      </c>
      <c r="AW217" s="12" t="s">
        <v>35</v>
      </c>
      <c r="AX217" s="12" t="s">
        <v>80</v>
      </c>
      <c r="AY217" s="155" t="s">
        <v>144</v>
      </c>
    </row>
    <row r="218" spans="2:65" s="12" customFormat="1">
      <c r="B218" s="154"/>
      <c r="D218" s="150" t="s">
        <v>156</v>
      </c>
      <c r="E218" s="155" t="s">
        <v>1</v>
      </c>
      <c r="F218" s="156" t="s">
        <v>344</v>
      </c>
      <c r="H218" s="155" t="s">
        <v>1</v>
      </c>
      <c r="I218" s="157"/>
      <c r="L218" s="154"/>
      <c r="M218" s="158"/>
      <c r="T218" s="159"/>
      <c r="AT218" s="155" t="s">
        <v>156</v>
      </c>
      <c r="AU218" s="155" t="s">
        <v>90</v>
      </c>
      <c r="AV218" s="12" t="s">
        <v>88</v>
      </c>
      <c r="AW218" s="12" t="s">
        <v>35</v>
      </c>
      <c r="AX218" s="12" t="s">
        <v>80</v>
      </c>
      <c r="AY218" s="155" t="s">
        <v>144</v>
      </c>
    </row>
    <row r="219" spans="2:65" s="12" customFormat="1">
      <c r="B219" s="154"/>
      <c r="D219" s="150" t="s">
        <v>156</v>
      </c>
      <c r="E219" s="155" t="s">
        <v>1</v>
      </c>
      <c r="F219" s="156" t="s">
        <v>345</v>
      </c>
      <c r="H219" s="155" t="s">
        <v>1</v>
      </c>
      <c r="I219" s="157"/>
      <c r="L219" s="154"/>
      <c r="M219" s="158"/>
      <c r="T219" s="159"/>
      <c r="AT219" s="155" t="s">
        <v>156</v>
      </c>
      <c r="AU219" s="155" t="s">
        <v>90</v>
      </c>
      <c r="AV219" s="12" t="s">
        <v>88</v>
      </c>
      <c r="AW219" s="12" t="s">
        <v>35</v>
      </c>
      <c r="AX219" s="12" t="s">
        <v>80</v>
      </c>
      <c r="AY219" s="155" t="s">
        <v>144</v>
      </c>
    </row>
    <row r="220" spans="2:65" s="13" customFormat="1">
      <c r="B220" s="160"/>
      <c r="D220" s="150" t="s">
        <v>156</v>
      </c>
      <c r="E220" s="161" t="s">
        <v>1</v>
      </c>
      <c r="F220" s="162" t="s">
        <v>346</v>
      </c>
      <c r="H220" s="163">
        <v>562.19500000000005</v>
      </c>
      <c r="I220" s="164"/>
      <c r="L220" s="160"/>
      <c r="M220" s="165"/>
      <c r="T220" s="166"/>
      <c r="AT220" s="161" t="s">
        <v>156</v>
      </c>
      <c r="AU220" s="161" t="s">
        <v>90</v>
      </c>
      <c r="AV220" s="13" t="s">
        <v>90</v>
      </c>
      <c r="AW220" s="13" t="s">
        <v>35</v>
      </c>
      <c r="AX220" s="13" t="s">
        <v>80</v>
      </c>
      <c r="AY220" s="161" t="s">
        <v>144</v>
      </c>
    </row>
    <row r="221" spans="2:65" s="14" customFormat="1">
      <c r="B221" s="167"/>
      <c r="D221" s="150" t="s">
        <v>156</v>
      </c>
      <c r="E221" s="168" t="s">
        <v>1</v>
      </c>
      <c r="F221" s="169" t="s">
        <v>159</v>
      </c>
      <c r="H221" s="170">
        <v>562.19500000000005</v>
      </c>
      <c r="I221" s="171"/>
      <c r="L221" s="167"/>
      <c r="M221" s="172"/>
      <c r="T221" s="173"/>
      <c r="AT221" s="168" t="s">
        <v>156</v>
      </c>
      <c r="AU221" s="168" t="s">
        <v>90</v>
      </c>
      <c r="AV221" s="14" t="s">
        <v>160</v>
      </c>
      <c r="AW221" s="14" t="s">
        <v>35</v>
      </c>
      <c r="AX221" s="14" t="s">
        <v>88</v>
      </c>
      <c r="AY221" s="168" t="s">
        <v>144</v>
      </c>
    </row>
    <row r="222" spans="2:65" s="1" customFormat="1" ht="24.2" customHeight="1">
      <c r="B222" s="136"/>
      <c r="C222" s="137" t="s">
        <v>347</v>
      </c>
      <c r="D222" s="137" t="s">
        <v>147</v>
      </c>
      <c r="E222" s="138" t="s">
        <v>348</v>
      </c>
      <c r="F222" s="139" t="s">
        <v>349</v>
      </c>
      <c r="G222" s="140" t="s">
        <v>150</v>
      </c>
      <c r="H222" s="141">
        <v>439.2</v>
      </c>
      <c r="I222" s="142"/>
      <c r="J222" s="143">
        <f>ROUND(I222*H222,2)</f>
        <v>0</v>
      </c>
      <c r="K222" s="139" t="s">
        <v>176</v>
      </c>
      <c r="L222" s="32"/>
      <c r="M222" s="144" t="s">
        <v>1</v>
      </c>
      <c r="N222" s="145" t="s">
        <v>45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160</v>
      </c>
      <c r="AT222" s="148" t="s">
        <v>147</v>
      </c>
      <c r="AU222" s="148" t="s">
        <v>90</v>
      </c>
      <c r="AY222" s="17" t="s">
        <v>144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88</v>
      </c>
      <c r="BK222" s="149">
        <f>ROUND(I222*H222,2)</f>
        <v>0</v>
      </c>
      <c r="BL222" s="17" t="s">
        <v>160</v>
      </c>
      <c r="BM222" s="148" t="s">
        <v>350</v>
      </c>
    </row>
    <row r="223" spans="2:65" s="1" customFormat="1" ht="19.5">
      <c r="B223" s="32"/>
      <c r="D223" s="150" t="s">
        <v>178</v>
      </c>
      <c r="F223" s="174" t="s">
        <v>351</v>
      </c>
      <c r="I223" s="152"/>
      <c r="L223" s="32"/>
      <c r="M223" s="153"/>
      <c r="T223" s="56"/>
      <c r="AT223" s="17" t="s">
        <v>178</v>
      </c>
      <c r="AU223" s="17" t="s">
        <v>90</v>
      </c>
    </row>
    <row r="224" spans="2:65" s="1" customFormat="1">
      <c r="B224" s="32"/>
      <c r="D224" s="175" t="s">
        <v>180</v>
      </c>
      <c r="F224" s="176" t="s">
        <v>352</v>
      </c>
      <c r="I224" s="152"/>
      <c r="L224" s="32"/>
      <c r="M224" s="153"/>
      <c r="T224" s="56"/>
      <c r="AT224" s="17" t="s">
        <v>180</v>
      </c>
      <c r="AU224" s="17" t="s">
        <v>90</v>
      </c>
    </row>
    <row r="225" spans="2:65" s="12" customFormat="1">
      <c r="B225" s="154"/>
      <c r="D225" s="150" t="s">
        <v>156</v>
      </c>
      <c r="E225" s="155" t="s">
        <v>1</v>
      </c>
      <c r="F225" s="156" t="s">
        <v>343</v>
      </c>
      <c r="H225" s="155" t="s">
        <v>1</v>
      </c>
      <c r="I225" s="157"/>
      <c r="L225" s="154"/>
      <c r="M225" s="158"/>
      <c r="T225" s="159"/>
      <c r="AT225" s="155" t="s">
        <v>156</v>
      </c>
      <c r="AU225" s="155" t="s">
        <v>90</v>
      </c>
      <c r="AV225" s="12" t="s">
        <v>88</v>
      </c>
      <c r="AW225" s="12" t="s">
        <v>35</v>
      </c>
      <c r="AX225" s="12" t="s">
        <v>80</v>
      </c>
      <c r="AY225" s="155" t="s">
        <v>144</v>
      </c>
    </row>
    <row r="226" spans="2:65" s="12" customFormat="1">
      <c r="B226" s="154"/>
      <c r="D226" s="150" t="s">
        <v>156</v>
      </c>
      <c r="E226" s="155" t="s">
        <v>1</v>
      </c>
      <c r="F226" s="156" t="s">
        <v>344</v>
      </c>
      <c r="H226" s="155" t="s">
        <v>1</v>
      </c>
      <c r="I226" s="157"/>
      <c r="L226" s="154"/>
      <c r="M226" s="158"/>
      <c r="T226" s="159"/>
      <c r="AT226" s="155" t="s">
        <v>156</v>
      </c>
      <c r="AU226" s="155" t="s">
        <v>90</v>
      </c>
      <c r="AV226" s="12" t="s">
        <v>88</v>
      </c>
      <c r="AW226" s="12" t="s">
        <v>35</v>
      </c>
      <c r="AX226" s="12" t="s">
        <v>80</v>
      </c>
      <c r="AY226" s="155" t="s">
        <v>144</v>
      </c>
    </row>
    <row r="227" spans="2:65" s="12" customFormat="1">
      <c r="B227" s="154"/>
      <c r="D227" s="150" t="s">
        <v>156</v>
      </c>
      <c r="E227" s="155" t="s">
        <v>1</v>
      </c>
      <c r="F227" s="156" t="s">
        <v>345</v>
      </c>
      <c r="H227" s="155" t="s">
        <v>1</v>
      </c>
      <c r="I227" s="157"/>
      <c r="L227" s="154"/>
      <c r="M227" s="158"/>
      <c r="T227" s="159"/>
      <c r="AT227" s="155" t="s">
        <v>156</v>
      </c>
      <c r="AU227" s="155" t="s">
        <v>90</v>
      </c>
      <c r="AV227" s="12" t="s">
        <v>88</v>
      </c>
      <c r="AW227" s="12" t="s">
        <v>35</v>
      </c>
      <c r="AX227" s="12" t="s">
        <v>80</v>
      </c>
      <c r="AY227" s="155" t="s">
        <v>144</v>
      </c>
    </row>
    <row r="228" spans="2:65" s="13" customFormat="1">
      <c r="B228" s="160"/>
      <c r="D228" s="150" t="s">
        <v>156</v>
      </c>
      <c r="E228" s="161" t="s">
        <v>1</v>
      </c>
      <c r="F228" s="162" t="s">
        <v>353</v>
      </c>
      <c r="H228" s="163">
        <v>439.2</v>
      </c>
      <c r="I228" s="164"/>
      <c r="L228" s="160"/>
      <c r="M228" s="165"/>
      <c r="T228" s="166"/>
      <c r="AT228" s="161" t="s">
        <v>156</v>
      </c>
      <c r="AU228" s="161" t="s">
        <v>90</v>
      </c>
      <c r="AV228" s="13" t="s">
        <v>90</v>
      </c>
      <c r="AW228" s="13" t="s">
        <v>35</v>
      </c>
      <c r="AX228" s="13" t="s">
        <v>80</v>
      </c>
      <c r="AY228" s="161" t="s">
        <v>144</v>
      </c>
    </row>
    <row r="229" spans="2:65" s="14" customFormat="1">
      <c r="B229" s="167"/>
      <c r="D229" s="150" t="s">
        <v>156</v>
      </c>
      <c r="E229" s="168" t="s">
        <v>1</v>
      </c>
      <c r="F229" s="169" t="s">
        <v>159</v>
      </c>
      <c r="H229" s="170">
        <v>439.2</v>
      </c>
      <c r="I229" s="171"/>
      <c r="L229" s="167"/>
      <c r="M229" s="172"/>
      <c r="T229" s="173"/>
      <c r="AT229" s="168" t="s">
        <v>156</v>
      </c>
      <c r="AU229" s="168" t="s">
        <v>90</v>
      </c>
      <c r="AV229" s="14" t="s">
        <v>160</v>
      </c>
      <c r="AW229" s="14" t="s">
        <v>35</v>
      </c>
      <c r="AX229" s="14" t="s">
        <v>88</v>
      </c>
      <c r="AY229" s="168" t="s">
        <v>144</v>
      </c>
    </row>
    <row r="230" spans="2:65" s="1" customFormat="1" ht="16.5" customHeight="1">
      <c r="B230" s="136"/>
      <c r="C230" s="177" t="s">
        <v>8</v>
      </c>
      <c r="D230" s="177" t="s">
        <v>185</v>
      </c>
      <c r="E230" s="178" t="s">
        <v>354</v>
      </c>
      <c r="F230" s="179" t="s">
        <v>355</v>
      </c>
      <c r="G230" s="180" t="s">
        <v>194</v>
      </c>
      <c r="H230" s="181">
        <v>69.430999999999997</v>
      </c>
      <c r="I230" s="182"/>
      <c r="J230" s="183">
        <f>ROUND(I230*H230,2)</f>
        <v>0</v>
      </c>
      <c r="K230" s="179" t="s">
        <v>151</v>
      </c>
      <c r="L230" s="184"/>
      <c r="M230" s="185" t="s">
        <v>1</v>
      </c>
      <c r="N230" s="186" t="s">
        <v>45</v>
      </c>
      <c r="P230" s="146">
        <f>O230*H230</f>
        <v>0</v>
      </c>
      <c r="Q230" s="146">
        <v>1</v>
      </c>
      <c r="R230" s="146">
        <f>Q230*H230</f>
        <v>69.430999999999997</v>
      </c>
      <c r="S230" s="146">
        <v>0</v>
      </c>
      <c r="T230" s="147">
        <f>S230*H230</f>
        <v>0</v>
      </c>
      <c r="AR230" s="148" t="s">
        <v>309</v>
      </c>
      <c r="AT230" s="148" t="s">
        <v>185</v>
      </c>
      <c r="AU230" s="148" t="s">
        <v>90</v>
      </c>
      <c r="AY230" s="17" t="s">
        <v>144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88</v>
      </c>
      <c r="BK230" s="149">
        <f>ROUND(I230*H230,2)</f>
        <v>0</v>
      </c>
      <c r="BL230" s="17" t="s">
        <v>160</v>
      </c>
      <c r="BM230" s="148" t="s">
        <v>356</v>
      </c>
    </row>
    <row r="231" spans="2:65" s="12" customFormat="1">
      <c r="B231" s="154"/>
      <c r="D231" s="150" t="s">
        <v>156</v>
      </c>
      <c r="E231" s="155" t="s">
        <v>1</v>
      </c>
      <c r="F231" s="156" t="s">
        <v>344</v>
      </c>
      <c r="H231" s="155" t="s">
        <v>1</v>
      </c>
      <c r="I231" s="157"/>
      <c r="L231" s="154"/>
      <c r="M231" s="158"/>
      <c r="T231" s="159"/>
      <c r="AT231" s="155" t="s">
        <v>156</v>
      </c>
      <c r="AU231" s="155" t="s">
        <v>90</v>
      </c>
      <c r="AV231" s="12" t="s">
        <v>88</v>
      </c>
      <c r="AW231" s="12" t="s">
        <v>35</v>
      </c>
      <c r="AX231" s="12" t="s">
        <v>80</v>
      </c>
      <c r="AY231" s="155" t="s">
        <v>144</v>
      </c>
    </row>
    <row r="232" spans="2:65" s="12" customFormat="1">
      <c r="B232" s="154"/>
      <c r="D232" s="150" t="s">
        <v>156</v>
      </c>
      <c r="E232" s="155" t="s">
        <v>1</v>
      </c>
      <c r="F232" s="156" t="s">
        <v>345</v>
      </c>
      <c r="H232" s="155" t="s">
        <v>1</v>
      </c>
      <c r="I232" s="157"/>
      <c r="L232" s="154"/>
      <c r="M232" s="158"/>
      <c r="T232" s="159"/>
      <c r="AT232" s="155" t="s">
        <v>156</v>
      </c>
      <c r="AU232" s="155" t="s">
        <v>90</v>
      </c>
      <c r="AV232" s="12" t="s">
        <v>88</v>
      </c>
      <c r="AW232" s="12" t="s">
        <v>35</v>
      </c>
      <c r="AX232" s="12" t="s">
        <v>80</v>
      </c>
      <c r="AY232" s="155" t="s">
        <v>144</v>
      </c>
    </row>
    <row r="233" spans="2:65" s="13" customFormat="1">
      <c r="B233" s="160"/>
      <c r="D233" s="150" t="s">
        <v>156</v>
      </c>
      <c r="E233" s="161" t="s">
        <v>1</v>
      </c>
      <c r="F233" s="162" t="s">
        <v>357</v>
      </c>
      <c r="H233" s="163">
        <v>69.430999999999997</v>
      </c>
      <c r="I233" s="164"/>
      <c r="L233" s="160"/>
      <c r="M233" s="165"/>
      <c r="T233" s="166"/>
      <c r="AT233" s="161" t="s">
        <v>156</v>
      </c>
      <c r="AU233" s="161" t="s">
        <v>90</v>
      </c>
      <c r="AV233" s="13" t="s">
        <v>90</v>
      </c>
      <c r="AW233" s="13" t="s">
        <v>35</v>
      </c>
      <c r="AX233" s="13" t="s">
        <v>80</v>
      </c>
      <c r="AY233" s="161" t="s">
        <v>144</v>
      </c>
    </row>
    <row r="234" spans="2:65" s="14" customFormat="1">
      <c r="B234" s="167"/>
      <c r="D234" s="150" t="s">
        <v>156</v>
      </c>
      <c r="E234" s="168" t="s">
        <v>1</v>
      </c>
      <c r="F234" s="169" t="s">
        <v>159</v>
      </c>
      <c r="H234" s="170">
        <v>69.430999999999997</v>
      </c>
      <c r="I234" s="171"/>
      <c r="L234" s="167"/>
      <c r="M234" s="172"/>
      <c r="T234" s="173"/>
      <c r="AT234" s="168" t="s">
        <v>156</v>
      </c>
      <c r="AU234" s="168" t="s">
        <v>90</v>
      </c>
      <c r="AV234" s="14" t="s">
        <v>160</v>
      </c>
      <c r="AW234" s="14" t="s">
        <v>35</v>
      </c>
      <c r="AX234" s="14" t="s">
        <v>88</v>
      </c>
      <c r="AY234" s="168" t="s">
        <v>144</v>
      </c>
    </row>
    <row r="235" spans="2:65" s="1" customFormat="1" ht="33" customHeight="1">
      <c r="B235" s="136"/>
      <c r="C235" s="137" t="s">
        <v>358</v>
      </c>
      <c r="D235" s="137" t="s">
        <v>147</v>
      </c>
      <c r="E235" s="138" t="s">
        <v>359</v>
      </c>
      <c r="F235" s="139" t="s">
        <v>360</v>
      </c>
      <c r="G235" s="140" t="s">
        <v>150</v>
      </c>
      <c r="H235" s="141">
        <v>618.75</v>
      </c>
      <c r="I235" s="142"/>
      <c r="J235" s="143">
        <f>ROUND(I235*H235,2)</f>
        <v>0</v>
      </c>
      <c r="K235" s="139" t="s">
        <v>176</v>
      </c>
      <c r="L235" s="32"/>
      <c r="M235" s="144" t="s">
        <v>1</v>
      </c>
      <c r="N235" s="145" t="s">
        <v>45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160</v>
      </c>
      <c r="AT235" s="148" t="s">
        <v>147</v>
      </c>
      <c r="AU235" s="148" t="s">
        <v>90</v>
      </c>
      <c r="AY235" s="17" t="s">
        <v>144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7" t="s">
        <v>88</v>
      </c>
      <c r="BK235" s="149">
        <f>ROUND(I235*H235,2)</f>
        <v>0</v>
      </c>
      <c r="BL235" s="17" t="s">
        <v>160</v>
      </c>
      <c r="BM235" s="148" t="s">
        <v>361</v>
      </c>
    </row>
    <row r="236" spans="2:65" s="1" customFormat="1" ht="29.25">
      <c r="B236" s="32"/>
      <c r="D236" s="150" t="s">
        <v>178</v>
      </c>
      <c r="F236" s="174" t="s">
        <v>362</v>
      </c>
      <c r="I236" s="152"/>
      <c r="L236" s="32"/>
      <c r="M236" s="153"/>
      <c r="T236" s="56"/>
      <c r="AT236" s="17" t="s">
        <v>178</v>
      </c>
      <c r="AU236" s="17" t="s">
        <v>90</v>
      </c>
    </row>
    <row r="237" spans="2:65" s="1" customFormat="1">
      <c r="B237" s="32"/>
      <c r="D237" s="175" t="s">
        <v>180</v>
      </c>
      <c r="F237" s="176" t="s">
        <v>363</v>
      </c>
      <c r="I237" s="152"/>
      <c r="L237" s="32"/>
      <c r="M237" s="153"/>
      <c r="T237" s="56"/>
      <c r="AT237" s="17" t="s">
        <v>180</v>
      </c>
      <c r="AU237" s="17" t="s">
        <v>90</v>
      </c>
    </row>
    <row r="238" spans="2:65" s="1" customFormat="1" ht="19.5">
      <c r="B238" s="32"/>
      <c r="D238" s="150" t="s">
        <v>154</v>
      </c>
      <c r="F238" s="151" t="s">
        <v>332</v>
      </c>
      <c r="I238" s="152"/>
      <c r="L238" s="32"/>
      <c r="M238" s="153"/>
      <c r="T238" s="56"/>
      <c r="AT238" s="17" t="s">
        <v>154</v>
      </c>
      <c r="AU238" s="17" t="s">
        <v>90</v>
      </c>
    </row>
    <row r="239" spans="2:65" s="12" customFormat="1">
      <c r="B239" s="154"/>
      <c r="D239" s="150" t="s">
        <v>156</v>
      </c>
      <c r="E239" s="155" t="s">
        <v>1</v>
      </c>
      <c r="F239" s="156" t="s">
        <v>333</v>
      </c>
      <c r="H239" s="155" t="s">
        <v>1</v>
      </c>
      <c r="I239" s="157"/>
      <c r="L239" s="154"/>
      <c r="M239" s="158"/>
      <c r="T239" s="159"/>
      <c r="AT239" s="155" t="s">
        <v>156</v>
      </c>
      <c r="AU239" s="155" t="s">
        <v>90</v>
      </c>
      <c r="AV239" s="12" t="s">
        <v>88</v>
      </c>
      <c r="AW239" s="12" t="s">
        <v>35</v>
      </c>
      <c r="AX239" s="12" t="s">
        <v>80</v>
      </c>
      <c r="AY239" s="155" t="s">
        <v>144</v>
      </c>
    </row>
    <row r="240" spans="2:65" s="12" customFormat="1">
      <c r="B240" s="154"/>
      <c r="D240" s="150" t="s">
        <v>156</v>
      </c>
      <c r="E240" s="155" t="s">
        <v>1</v>
      </c>
      <c r="F240" s="156" t="s">
        <v>334</v>
      </c>
      <c r="H240" s="155" t="s">
        <v>1</v>
      </c>
      <c r="I240" s="157"/>
      <c r="L240" s="154"/>
      <c r="M240" s="158"/>
      <c r="T240" s="159"/>
      <c r="AT240" s="155" t="s">
        <v>156</v>
      </c>
      <c r="AU240" s="155" t="s">
        <v>90</v>
      </c>
      <c r="AV240" s="12" t="s">
        <v>88</v>
      </c>
      <c r="AW240" s="12" t="s">
        <v>35</v>
      </c>
      <c r="AX240" s="12" t="s">
        <v>80</v>
      </c>
      <c r="AY240" s="155" t="s">
        <v>144</v>
      </c>
    </row>
    <row r="241" spans="2:65" s="12" customFormat="1" ht="22.5">
      <c r="B241" s="154"/>
      <c r="D241" s="150" t="s">
        <v>156</v>
      </c>
      <c r="E241" s="155" t="s">
        <v>1</v>
      </c>
      <c r="F241" s="156" t="s">
        <v>364</v>
      </c>
      <c r="H241" s="155" t="s">
        <v>1</v>
      </c>
      <c r="I241" s="157"/>
      <c r="L241" s="154"/>
      <c r="M241" s="158"/>
      <c r="T241" s="159"/>
      <c r="AT241" s="155" t="s">
        <v>156</v>
      </c>
      <c r="AU241" s="155" t="s">
        <v>90</v>
      </c>
      <c r="AV241" s="12" t="s">
        <v>88</v>
      </c>
      <c r="AW241" s="12" t="s">
        <v>35</v>
      </c>
      <c r="AX241" s="12" t="s">
        <v>80</v>
      </c>
      <c r="AY241" s="155" t="s">
        <v>144</v>
      </c>
    </row>
    <row r="242" spans="2:65" s="12" customFormat="1">
      <c r="B242" s="154"/>
      <c r="D242" s="150" t="s">
        <v>156</v>
      </c>
      <c r="E242" s="155" t="s">
        <v>1</v>
      </c>
      <c r="F242" s="156" t="s">
        <v>365</v>
      </c>
      <c r="H242" s="155" t="s">
        <v>1</v>
      </c>
      <c r="I242" s="157"/>
      <c r="L242" s="154"/>
      <c r="M242" s="158"/>
      <c r="T242" s="159"/>
      <c r="AT242" s="155" t="s">
        <v>156</v>
      </c>
      <c r="AU242" s="155" t="s">
        <v>90</v>
      </c>
      <c r="AV242" s="12" t="s">
        <v>88</v>
      </c>
      <c r="AW242" s="12" t="s">
        <v>35</v>
      </c>
      <c r="AX242" s="12" t="s">
        <v>80</v>
      </c>
      <c r="AY242" s="155" t="s">
        <v>144</v>
      </c>
    </row>
    <row r="243" spans="2:65" s="13" customFormat="1">
      <c r="B243" s="160"/>
      <c r="D243" s="150" t="s">
        <v>156</v>
      </c>
      <c r="E243" s="161" t="s">
        <v>1</v>
      </c>
      <c r="F243" s="162" t="s">
        <v>366</v>
      </c>
      <c r="H243" s="163">
        <v>618.75</v>
      </c>
      <c r="I243" s="164"/>
      <c r="L243" s="160"/>
      <c r="M243" s="165"/>
      <c r="T243" s="166"/>
      <c r="AT243" s="161" t="s">
        <v>156</v>
      </c>
      <c r="AU243" s="161" t="s">
        <v>90</v>
      </c>
      <c r="AV243" s="13" t="s">
        <v>90</v>
      </c>
      <c r="AW243" s="13" t="s">
        <v>35</v>
      </c>
      <c r="AX243" s="13" t="s">
        <v>80</v>
      </c>
      <c r="AY243" s="161" t="s">
        <v>144</v>
      </c>
    </row>
    <row r="244" spans="2:65" s="14" customFormat="1">
      <c r="B244" s="167"/>
      <c r="D244" s="150" t="s">
        <v>156</v>
      </c>
      <c r="E244" s="168" t="s">
        <v>1</v>
      </c>
      <c r="F244" s="169" t="s">
        <v>159</v>
      </c>
      <c r="H244" s="170">
        <v>618.75</v>
      </c>
      <c r="I244" s="171"/>
      <c r="L244" s="167"/>
      <c r="M244" s="172"/>
      <c r="T244" s="173"/>
      <c r="AT244" s="168" t="s">
        <v>156</v>
      </c>
      <c r="AU244" s="168" t="s">
        <v>90</v>
      </c>
      <c r="AV244" s="14" t="s">
        <v>160</v>
      </c>
      <c r="AW244" s="14" t="s">
        <v>35</v>
      </c>
      <c r="AX244" s="14" t="s">
        <v>88</v>
      </c>
      <c r="AY244" s="168" t="s">
        <v>144</v>
      </c>
    </row>
    <row r="245" spans="2:65" s="1" customFormat="1" ht="24.2" customHeight="1">
      <c r="B245" s="136"/>
      <c r="C245" s="137" t="s">
        <v>367</v>
      </c>
      <c r="D245" s="137" t="s">
        <v>147</v>
      </c>
      <c r="E245" s="138" t="s">
        <v>368</v>
      </c>
      <c r="F245" s="139" t="s">
        <v>369</v>
      </c>
      <c r="G245" s="140" t="s">
        <v>163</v>
      </c>
      <c r="H245" s="141">
        <v>1</v>
      </c>
      <c r="I245" s="142"/>
      <c r="J245" s="143">
        <f>ROUND(I245*H245,2)</f>
        <v>0</v>
      </c>
      <c r="K245" s="139" t="s">
        <v>151</v>
      </c>
      <c r="L245" s="32"/>
      <c r="M245" s="144" t="s">
        <v>1</v>
      </c>
      <c r="N245" s="145" t="s">
        <v>45</v>
      </c>
      <c r="P245" s="146">
        <f>O245*H245</f>
        <v>0</v>
      </c>
      <c r="Q245" s="146">
        <v>0</v>
      </c>
      <c r="R245" s="146">
        <f>Q245*H245</f>
        <v>0</v>
      </c>
      <c r="S245" s="146">
        <v>0</v>
      </c>
      <c r="T245" s="147">
        <f>S245*H245</f>
        <v>0</v>
      </c>
      <c r="AR245" s="148" t="s">
        <v>160</v>
      </c>
      <c r="AT245" s="148" t="s">
        <v>147</v>
      </c>
      <c r="AU245" s="148" t="s">
        <v>90</v>
      </c>
      <c r="AY245" s="17" t="s">
        <v>144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88</v>
      </c>
      <c r="BK245" s="149">
        <f>ROUND(I245*H245,2)</f>
        <v>0</v>
      </c>
      <c r="BL245" s="17" t="s">
        <v>160</v>
      </c>
      <c r="BM245" s="148" t="s">
        <v>370</v>
      </c>
    </row>
    <row r="246" spans="2:65" s="1" customFormat="1" ht="19.5">
      <c r="B246" s="32"/>
      <c r="D246" s="150" t="s">
        <v>154</v>
      </c>
      <c r="F246" s="151" t="s">
        <v>371</v>
      </c>
      <c r="I246" s="152"/>
      <c r="L246" s="32"/>
      <c r="M246" s="153"/>
      <c r="T246" s="56"/>
      <c r="AT246" s="17" t="s">
        <v>154</v>
      </c>
      <c r="AU246" s="17" t="s">
        <v>90</v>
      </c>
    </row>
    <row r="247" spans="2:65" s="12" customFormat="1">
      <c r="B247" s="154"/>
      <c r="D247" s="150" t="s">
        <v>156</v>
      </c>
      <c r="E247" s="155" t="s">
        <v>1</v>
      </c>
      <c r="F247" s="156" t="s">
        <v>372</v>
      </c>
      <c r="H247" s="155" t="s">
        <v>1</v>
      </c>
      <c r="I247" s="157"/>
      <c r="L247" s="154"/>
      <c r="M247" s="158"/>
      <c r="T247" s="159"/>
      <c r="AT247" s="155" t="s">
        <v>156</v>
      </c>
      <c r="AU247" s="155" t="s">
        <v>90</v>
      </c>
      <c r="AV247" s="12" t="s">
        <v>88</v>
      </c>
      <c r="AW247" s="12" t="s">
        <v>35</v>
      </c>
      <c r="AX247" s="12" t="s">
        <v>80</v>
      </c>
      <c r="AY247" s="155" t="s">
        <v>144</v>
      </c>
    </row>
    <row r="248" spans="2:65" s="13" customFormat="1">
      <c r="B248" s="160"/>
      <c r="D248" s="150" t="s">
        <v>156</v>
      </c>
      <c r="E248" s="161" t="s">
        <v>1</v>
      </c>
      <c r="F248" s="162" t="s">
        <v>88</v>
      </c>
      <c r="H248" s="163">
        <v>1</v>
      </c>
      <c r="I248" s="164"/>
      <c r="L248" s="160"/>
      <c r="M248" s="165"/>
      <c r="T248" s="166"/>
      <c r="AT248" s="161" t="s">
        <v>156</v>
      </c>
      <c r="AU248" s="161" t="s">
        <v>90</v>
      </c>
      <c r="AV248" s="13" t="s">
        <v>90</v>
      </c>
      <c r="AW248" s="13" t="s">
        <v>35</v>
      </c>
      <c r="AX248" s="13" t="s">
        <v>88</v>
      </c>
      <c r="AY248" s="161" t="s">
        <v>144</v>
      </c>
    </row>
    <row r="249" spans="2:65" s="1" customFormat="1" ht="37.9" customHeight="1">
      <c r="B249" s="136"/>
      <c r="C249" s="137" t="s">
        <v>373</v>
      </c>
      <c r="D249" s="137" t="s">
        <v>147</v>
      </c>
      <c r="E249" s="138" t="s">
        <v>374</v>
      </c>
      <c r="F249" s="139" t="s">
        <v>375</v>
      </c>
      <c r="G249" s="140" t="s">
        <v>312</v>
      </c>
      <c r="H249" s="141">
        <v>206.9</v>
      </c>
      <c r="I249" s="142"/>
      <c r="J249" s="143">
        <f>ROUND(I249*H249,2)</f>
        <v>0</v>
      </c>
      <c r="K249" s="139" t="s">
        <v>176</v>
      </c>
      <c r="L249" s="32"/>
      <c r="M249" s="144" t="s">
        <v>1</v>
      </c>
      <c r="N249" s="145" t="s">
        <v>45</v>
      </c>
      <c r="P249" s="146">
        <f>O249*H249</f>
        <v>0</v>
      </c>
      <c r="Q249" s="146">
        <v>0</v>
      </c>
      <c r="R249" s="146">
        <f>Q249*H249</f>
        <v>0</v>
      </c>
      <c r="S249" s="146">
        <v>0</v>
      </c>
      <c r="T249" s="147">
        <f>S249*H249</f>
        <v>0</v>
      </c>
      <c r="AR249" s="148" t="s">
        <v>160</v>
      </c>
      <c r="AT249" s="148" t="s">
        <v>147</v>
      </c>
      <c r="AU249" s="148" t="s">
        <v>90</v>
      </c>
      <c r="AY249" s="17" t="s">
        <v>144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88</v>
      </c>
      <c r="BK249" s="149">
        <f>ROUND(I249*H249,2)</f>
        <v>0</v>
      </c>
      <c r="BL249" s="17" t="s">
        <v>160</v>
      </c>
      <c r="BM249" s="148" t="s">
        <v>376</v>
      </c>
    </row>
    <row r="250" spans="2:65" s="1" customFormat="1" ht="39">
      <c r="B250" s="32"/>
      <c r="D250" s="150" t="s">
        <v>178</v>
      </c>
      <c r="F250" s="174" t="s">
        <v>377</v>
      </c>
      <c r="I250" s="152"/>
      <c r="L250" s="32"/>
      <c r="M250" s="153"/>
      <c r="T250" s="56"/>
      <c r="AT250" s="17" t="s">
        <v>178</v>
      </c>
      <c r="AU250" s="17" t="s">
        <v>90</v>
      </c>
    </row>
    <row r="251" spans="2:65" s="1" customFormat="1">
      <c r="B251" s="32"/>
      <c r="D251" s="175" t="s">
        <v>180</v>
      </c>
      <c r="F251" s="176" t="s">
        <v>378</v>
      </c>
      <c r="I251" s="152"/>
      <c r="L251" s="32"/>
      <c r="M251" s="153"/>
      <c r="T251" s="56"/>
      <c r="AT251" s="17" t="s">
        <v>180</v>
      </c>
      <c r="AU251" s="17" t="s">
        <v>90</v>
      </c>
    </row>
    <row r="252" spans="2:65" s="12" customFormat="1">
      <c r="B252" s="154"/>
      <c r="D252" s="150" t="s">
        <v>156</v>
      </c>
      <c r="E252" s="155" t="s">
        <v>1</v>
      </c>
      <c r="F252" s="156" t="s">
        <v>379</v>
      </c>
      <c r="H252" s="155" t="s">
        <v>1</v>
      </c>
      <c r="I252" s="157"/>
      <c r="L252" s="154"/>
      <c r="M252" s="158"/>
      <c r="T252" s="159"/>
      <c r="AT252" s="155" t="s">
        <v>156</v>
      </c>
      <c r="AU252" s="155" t="s">
        <v>90</v>
      </c>
      <c r="AV252" s="12" t="s">
        <v>88</v>
      </c>
      <c r="AW252" s="12" t="s">
        <v>35</v>
      </c>
      <c r="AX252" s="12" t="s">
        <v>80</v>
      </c>
      <c r="AY252" s="155" t="s">
        <v>144</v>
      </c>
    </row>
    <row r="253" spans="2:65" s="13" customFormat="1">
      <c r="B253" s="160"/>
      <c r="D253" s="150" t="s">
        <v>156</v>
      </c>
      <c r="E253" s="161" t="s">
        <v>1</v>
      </c>
      <c r="F253" s="162" t="s">
        <v>380</v>
      </c>
      <c r="H253" s="163">
        <v>18.899999999999999</v>
      </c>
      <c r="I253" s="164"/>
      <c r="L253" s="160"/>
      <c r="M253" s="165"/>
      <c r="T253" s="166"/>
      <c r="AT253" s="161" t="s">
        <v>156</v>
      </c>
      <c r="AU253" s="161" t="s">
        <v>90</v>
      </c>
      <c r="AV253" s="13" t="s">
        <v>90</v>
      </c>
      <c r="AW253" s="13" t="s">
        <v>35</v>
      </c>
      <c r="AX253" s="13" t="s">
        <v>80</v>
      </c>
      <c r="AY253" s="161" t="s">
        <v>144</v>
      </c>
    </row>
    <row r="254" spans="2:65" s="12" customFormat="1" ht="22.5">
      <c r="B254" s="154"/>
      <c r="D254" s="150" t="s">
        <v>156</v>
      </c>
      <c r="E254" s="155" t="s">
        <v>1</v>
      </c>
      <c r="F254" s="156" t="s">
        <v>381</v>
      </c>
      <c r="H254" s="155" t="s">
        <v>1</v>
      </c>
      <c r="I254" s="157"/>
      <c r="L254" s="154"/>
      <c r="M254" s="158"/>
      <c r="T254" s="159"/>
      <c r="AT254" s="155" t="s">
        <v>156</v>
      </c>
      <c r="AU254" s="155" t="s">
        <v>90</v>
      </c>
      <c r="AV254" s="12" t="s">
        <v>88</v>
      </c>
      <c r="AW254" s="12" t="s">
        <v>35</v>
      </c>
      <c r="AX254" s="12" t="s">
        <v>80</v>
      </c>
      <c r="AY254" s="155" t="s">
        <v>144</v>
      </c>
    </row>
    <row r="255" spans="2:65" s="13" customFormat="1">
      <c r="B255" s="160"/>
      <c r="D255" s="150" t="s">
        <v>156</v>
      </c>
      <c r="E255" s="161" t="s">
        <v>1</v>
      </c>
      <c r="F255" s="162" t="s">
        <v>382</v>
      </c>
      <c r="H255" s="163">
        <v>188</v>
      </c>
      <c r="I255" s="164"/>
      <c r="L255" s="160"/>
      <c r="M255" s="165"/>
      <c r="T255" s="166"/>
      <c r="AT255" s="161" t="s">
        <v>156</v>
      </c>
      <c r="AU255" s="161" t="s">
        <v>90</v>
      </c>
      <c r="AV255" s="13" t="s">
        <v>90</v>
      </c>
      <c r="AW255" s="13" t="s">
        <v>35</v>
      </c>
      <c r="AX255" s="13" t="s">
        <v>80</v>
      </c>
      <c r="AY255" s="161" t="s">
        <v>144</v>
      </c>
    </row>
    <row r="256" spans="2:65" s="14" customFormat="1">
      <c r="B256" s="167"/>
      <c r="D256" s="150" t="s">
        <v>156</v>
      </c>
      <c r="E256" s="168" t="s">
        <v>1</v>
      </c>
      <c r="F256" s="169" t="s">
        <v>159</v>
      </c>
      <c r="H256" s="170">
        <v>206.9</v>
      </c>
      <c r="I256" s="171"/>
      <c r="L256" s="167"/>
      <c r="M256" s="172"/>
      <c r="T256" s="173"/>
      <c r="AT256" s="168" t="s">
        <v>156</v>
      </c>
      <c r="AU256" s="168" t="s">
        <v>90</v>
      </c>
      <c r="AV256" s="14" t="s">
        <v>160</v>
      </c>
      <c r="AW256" s="14" t="s">
        <v>35</v>
      </c>
      <c r="AX256" s="14" t="s">
        <v>88</v>
      </c>
      <c r="AY256" s="168" t="s">
        <v>144</v>
      </c>
    </row>
    <row r="257" spans="2:65" s="1" customFormat="1" ht="37.9" customHeight="1">
      <c r="B257" s="136"/>
      <c r="C257" s="137" t="s">
        <v>152</v>
      </c>
      <c r="D257" s="137" t="s">
        <v>147</v>
      </c>
      <c r="E257" s="138" t="s">
        <v>383</v>
      </c>
      <c r="F257" s="139" t="s">
        <v>384</v>
      </c>
      <c r="G257" s="140" t="s">
        <v>312</v>
      </c>
      <c r="H257" s="141">
        <v>190.9</v>
      </c>
      <c r="I257" s="142"/>
      <c r="J257" s="143">
        <f>ROUND(I257*H257,2)</f>
        <v>0</v>
      </c>
      <c r="K257" s="139" t="s">
        <v>151</v>
      </c>
      <c r="L257" s="32"/>
      <c r="M257" s="144" t="s">
        <v>1</v>
      </c>
      <c r="N257" s="145" t="s">
        <v>45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160</v>
      </c>
      <c r="AT257" s="148" t="s">
        <v>147</v>
      </c>
      <c r="AU257" s="148" t="s">
        <v>90</v>
      </c>
      <c r="AY257" s="17" t="s">
        <v>144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88</v>
      </c>
      <c r="BK257" s="149">
        <f>ROUND(I257*H257,2)</f>
        <v>0</v>
      </c>
      <c r="BL257" s="17" t="s">
        <v>160</v>
      </c>
      <c r="BM257" s="148" t="s">
        <v>385</v>
      </c>
    </row>
    <row r="258" spans="2:65" s="1" customFormat="1" ht="19.5">
      <c r="B258" s="32"/>
      <c r="D258" s="150" t="s">
        <v>154</v>
      </c>
      <c r="F258" s="151" t="s">
        <v>332</v>
      </c>
      <c r="I258" s="152"/>
      <c r="L258" s="32"/>
      <c r="M258" s="153"/>
      <c r="T258" s="56"/>
      <c r="AT258" s="17" t="s">
        <v>154</v>
      </c>
      <c r="AU258" s="17" t="s">
        <v>90</v>
      </c>
    </row>
    <row r="259" spans="2:65" s="12" customFormat="1">
      <c r="B259" s="154"/>
      <c r="D259" s="150" t="s">
        <v>156</v>
      </c>
      <c r="E259" s="155" t="s">
        <v>1</v>
      </c>
      <c r="F259" s="156" t="s">
        <v>386</v>
      </c>
      <c r="H259" s="155" t="s">
        <v>1</v>
      </c>
      <c r="I259" s="157"/>
      <c r="L259" s="154"/>
      <c r="M259" s="158"/>
      <c r="T259" s="159"/>
      <c r="AT259" s="155" t="s">
        <v>156</v>
      </c>
      <c r="AU259" s="155" t="s">
        <v>90</v>
      </c>
      <c r="AV259" s="12" t="s">
        <v>88</v>
      </c>
      <c r="AW259" s="12" t="s">
        <v>35</v>
      </c>
      <c r="AX259" s="12" t="s">
        <v>80</v>
      </c>
      <c r="AY259" s="155" t="s">
        <v>144</v>
      </c>
    </row>
    <row r="260" spans="2:65" s="13" customFormat="1">
      <c r="B260" s="160"/>
      <c r="D260" s="150" t="s">
        <v>156</v>
      </c>
      <c r="E260" s="161" t="s">
        <v>1</v>
      </c>
      <c r="F260" s="162" t="s">
        <v>387</v>
      </c>
      <c r="H260" s="163">
        <v>209.8</v>
      </c>
      <c r="I260" s="164"/>
      <c r="L260" s="160"/>
      <c r="M260" s="165"/>
      <c r="T260" s="166"/>
      <c r="AT260" s="161" t="s">
        <v>156</v>
      </c>
      <c r="AU260" s="161" t="s">
        <v>90</v>
      </c>
      <c r="AV260" s="13" t="s">
        <v>90</v>
      </c>
      <c r="AW260" s="13" t="s">
        <v>35</v>
      </c>
      <c r="AX260" s="13" t="s">
        <v>80</v>
      </c>
      <c r="AY260" s="161" t="s">
        <v>144</v>
      </c>
    </row>
    <row r="261" spans="2:65" s="13" customFormat="1">
      <c r="B261" s="160"/>
      <c r="D261" s="150" t="s">
        <v>156</v>
      </c>
      <c r="E261" s="161" t="s">
        <v>1</v>
      </c>
      <c r="F261" s="162" t="s">
        <v>388</v>
      </c>
      <c r="H261" s="163">
        <v>-18.899999999999999</v>
      </c>
      <c r="I261" s="164"/>
      <c r="L261" s="160"/>
      <c r="M261" s="165"/>
      <c r="T261" s="166"/>
      <c r="AT261" s="161" t="s">
        <v>156</v>
      </c>
      <c r="AU261" s="161" t="s">
        <v>90</v>
      </c>
      <c r="AV261" s="13" t="s">
        <v>90</v>
      </c>
      <c r="AW261" s="13" t="s">
        <v>35</v>
      </c>
      <c r="AX261" s="13" t="s">
        <v>80</v>
      </c>
      <c r="AY261" s="161" t="s">
        <v>144</v>
      </c>
    </row>
    <row r="262" spans="2:65" s="14" customFormat="1">
      <c r="B262" s="167"/>
      <c r="D262" s="150" t="s">
        <v>156</v>
      </c>
      <c r="E262" s="168" t="s">
        <v>1</v>
      </c>
      <c r="F262" s="169" t="s">
        <v>159</v>
      </c>
      <c r="H262" s="170">
        <v>190.9</v>
      </c>
      <c r="I262" s="171"/>
      <c r="L262" s="167"/>
      <c r="M262" s="172"/>
      <c r="T262" s="173"/>
      <c r="AT262" s="168" t="s">
        <v>156</v>
      </c>
      <c r="AU262" s="168" t="s">
        <v>90</v>
      </c>
      <c r="AV262" s="14" t="s">
        <v>160</v>
      </c>
      <c r="AW262" s="14" t="s">
        <v>35</v>
      </c>
      <c r="AX262" s="14" t="s">
        <v>88</v>
      </c>
      <c r="AY262" s="168" t="s">
        <v>144</v>
      </c>
    </row>
    <row r="263" spans="2:65" s="1" customFormat="1" ht="24.2" customHeight="1">
      <c r="B263" s="136"/>
      <c r="C263" s="137" t="s">
        <v>389</v>
      </c>
      <c r="D263" s="137" t="s">
        <v>147</v>
      </c>
      <c r="E263" s="138" t="s">
        <v>390</v>
      </c>
      <c r="F263" s="139" t="s">
        <v>391</v>
      </c>
      <c r="G263" s="140" t="s">
        <v>312</v>
      </c>
      <c r="H263" s="141">
        <v>188</v>
      </c>
      <c r="I263" s="142"/>
      <c r="J263" s="143">
        <f>ROUND(I263*H263,2)</f>
        <v>0</v>
      </c>
      <c r="K263" s="139" t="s">
        <v>176</v>
      </c>
      <c r="L263" s="32"/>
      <c r="M263" s="144" t="s">
        <v>1</v>
      </c>
      <c r="N263" s="145" t="s">
        <v>45</v>
      </c>
      <c r="P263" s="146">
        <f>O263*H263</f>
        <v>0</v>
      </c>
      <c r="Q263" s="146">
        <v>0</v>
      </c>
      <c r="R263" s="146">
        <f>Q263*H263</f>
        <v>0</v>
      </c>
      <c r="S263" s="146">
        <v>0</v>
      </c>
      <c r="T263" s="147">
        <f>S263*H263</f>
        <v>0</v>
      </c>
      <c r="AR263" s="148" t="s">
        <v>160</v>
      </c>
      <c r="AT263" s="148" t="s">
        <v>147</v>
      </c>
      <c r="AU263" s="148" t="s">
        <v>90</v>
      </c>
      <c r="AY263" s="17" t="s">
        <v>144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88</v>
      </c>
      <c r="BK263" s="149">
        <f>ROUND(I263*H263,2)</f>
        <v>0</v>
      </c>
      <c r="BL263" s="17" t="s">
        <v>160</v>
      </c>
      <c r="BM263" s="148" t="s">
        <v>392</v>
      </c>
    </row>
    <row r="264" spans="2:65" s="1" customFormat="1" ht="29.25">
      <c r="B264" s="32"/>
      <c r="D264" s="150" t="s">
        <v>178</v>
      </c>
      <c r="F264" s="174" t="s">
        <v>393</v>
      </c>
      <c r="I264" s="152"/>
      <c r="L264" s="32"/>
      <c r="M264" s="153"/>
      <c r="T264" s="56"/>
      <c r="AT264" s="17" t="s">
        <v>178</v>
      </c>
      <c r="AU264" s="17" t="s">
        <v>90</v>
      </c>
    </row>
    <row r="265" spans="2:65" s="1" customFormat="1">
      <c r="B265" s="32"/>
      <c r="D265" s="175" t="s">
        <v>180</v>
      </c>
      <c r="F265" s="176" t="s">
        <v>394</v>
      </c>
      <c r="I265" s="152"/>
      <c r="L265" s="32"/>
      <c r="M265" s="153"/>
      <c r="T265" s="56"/>
      <c r="AT265" s="17" t="s">
        <v>180</v>
      </c>
      <c r="AU265" s="17" t="s">
        <v>90</v>
      </c>
    </row>
    <row r="266" spans="2:65" s="12" customFormat="1">
      <c r="B266" s="154"/>
      <c r="D266" s="150" t="s">
        <v>156</v>
      </c>
      <c r="E266" s="155" t="s">
        <v>1</v>
      </c>
      <c r="F266" s="156" t="s">
        <v>395</v>
      </c>
      <c r="H266" s="155" t="s">
        <v>1</v>
      </c>
      <c r="I266" s="157"/>
      <c r="L266" s="154"/>
      <c r="M266" s="158"/>
      <c r="T266" s="159"/>
      <c r="AT266" s="155" t="s">
        <v>156</v>
      </c>
      <c r="AU266" s="155" t="s">
        <v>90</v>
      </c>
      <c r="AV266" s="12" t="s">
        <v>88</v>
      </c>
      <c r="AW266" s="12" t="s">
        <v>35</v>
      </c>
      <c r="AX266" s="12" t="s">
        <v>80</v>
      </c>
      <c r="AY266" s="155" t="s">
        <v>144</v>
      </c>
    </row>
    <row r="267" spans="2:65" s="13" customFormat="1">
      <c r="B267" s="160"/>
      <c r="D267" s="150" t="s">
        <v>156</v>
      </c>
      <c r="E267" s="161" t="s">
        <v>1</v>
      </c>
      <c r="F267" s="162" t="s">
        <v>382</v>
      </c>
      <c r="H267" s="163">
        <v>188</v>
      </c>
      <c r="I267" s="164"/>
      <c r="L267" s="160"/>
      <c r="M267" s="165"/>
      <c r="T267" s="166"/>
      <c r="AT267" s="161" t="s">
        <v>156</v>
      </c>
      <c r="AU267" s="161" t="s">
        <v>90</v>
      </c>
      <c r="AV267" s="13" t="s">
        <v>90</v>
      </c>
      <c r="AW267" s="13" t="s">
        <v>35</v>
      </c>
      <c r="AX267" s="13" t="s">
        <v>80</v>
      </c>
      <c r="AY267" s="161" t="s">
        <v>144</v>
      </c>
    </row>
    <row r="268" spans="2:65" s="14" customFormat="1">
      <c r="B268" s="167"/>
      <c r="D268" s="150" t="s">
        <v>156</v>
      </c>
      <c r="E268" s="168" t="s">
        <v>1</v>
      </c>
      <c r="F268" s="169" t="s">
        <v>159</v>
      </c>
      <c r="H268" s="170">
        <v>188</v>
      </c>
      <c r="I268" s="171"/>
      <c r="L268" s="167"/>
      <c r="M268" s="172"/>
      <c r="T268" s="173"/>
      <c r="AT268" s="168" t="s">
        <v>156</v>
      </c>
      <c r="AU268" s="168" t="s">
        <v>90</v>
      </c>
      <c r="AV268" s="14" t="s">
        <v>160</v>
      </c>
      <c r="AW268" s="14" t="s">
        <v>35</v>
      </c>
      <c r="AX268" s="14" t="s">
        <v>88</v>
      </c>
      <c r="AY268" s="168" t="s">
        <v>144</v>
      </c>
    </row>
    <row r="269" spans="2:65" s="1" customFormat="1" ht="24.2" customHeight="1">
      <c r="B269" s="136"/>
      <c r="C269" s="137" t="s">
        <v>396</v>
      </c>
      <c r="D269" s="137" t="s">
        <v>147</v>
      </c>
      <c r="E269" s="138" t="s">
        <v>397</v>
      </c>
      <c r="F269" s="139" t="s">
        <v>398</v>
      </c>
      <c r="G269" s="140" t="s">
        <v>150</v>
      </c>
      <c r="H269" s="141">
        <v>265.8</v>
      </c>
      <c r="I269" s="142"/>
      <c r="J269" s="143">
        <f>ROUND(I269*H269,2)</f>
        <v>0</v>
      </c>
      <c r="K269" s="139" t="s">
        <v>176</v>
      </c>
      <c r="L269" s="32"/>
      <c r="M269" s="144" t="s">
        <v>1</v>
      </c>
      <c r="N269" s="145" t="s">
        <v>45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160</v>
      </c>
      <c r="AT269" s="148" t="s">
        <v>147</v>
      </c>
      <c r="AU269" s="148" t="s">
        <v>90</v>
      </c>
      <c r="AY269" s="17" t="s">
        <v>144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88</v>
      </c>
      <c r="BK269" s="149">
        <f>ROUND(I269*H269,2)</f>
        <v>0</v>
      </c>
      <c r="BL269" s="17" t="s">
        <v>160</v>
      </c>
      <c r="BM269" s="148" t="s">
        <v>399</v>
      </c>
    </row>
    <row r="270" spans="2:65" s="1" customFormat="1" ht="19.5">
      <c r="B270" s="32"/>
      <c r="D270" s="150" t="s">
        <v>178</v>
      </c>
      <c r="F270" s="174" t="s">
        <v>400</v>
      </c>
      <c r="I270" s="152"/>
      <c r="L270" s="32"/>
      <c r="M270" s="153"/>
      <c r="T270" s="56"/>
      <c r="AT270" s="17" t="s">
        <v>178</v>
      </c>
      <c r="AU270" s="17" t="s">
        <v>90</v>
      </c>
    </row>
    <row r="271" spans="2:65" s="1" customFormat="1">
      <c r="B271" s="32"/>
      <c r="D271" s="175" t="s">
        <v>180</v>
      </c>
      <c r="F271" s="176" t="s">
        <v>401</v>
      </c>
      <c r="I271" s="152"/>
      <c r="L271" s="32"/>
      <c r="M271" s="153"/>
      <c r="T271" s="56"/>
      <c r="AT271" s="17" t="s">
        <v>180</v>
      </c>
      <c r="AU271" s="17" t="s">
        <v>90</v>
      </c>
    </row>
    <row r="272" spans="2:65" s="12" customFormat="1">
      <c r="B272" s="154"/>
      <c r="D272" s="150" t="s">
        <v>156</v>
      </c>
      <c r="E272" s="155" t="s">
        <v>1</v>
      </c>
      <c r="F272" s="156" t="s">
        <v>402</v>
      </c>
      <c r="H272" s="155" t="s">
        <v>1</v>
      </c>
      <c r="I272" s="157"/>
      <c r="L272" s="154"/>
      <c r="M272" s="158"/>
      <c r="T272" s="159"/>
      <c r="AT272" s="155" t="s">
        <v>156</v>
      </c>
      <c r="AU272" s="155" t="s">
        <v>90</v>
      </c>
      <c r="AV272" s="12" t="s">
        <v>88</v>
      </c>
      <c r="AW272" s="12" t="s">
        <v>35</v>
      </c>
      <c r="AX272" s="12" t="s">
        <v>80</v>
      </c>
      <c r="AY272" s="155" t="s">
        <v>144</v>
      </c>
    </row>
    <row r="273" spans="2:65" s="12" customFormat="1">
      <c r="B273" s="154"/>
      <c r="D273" s="150" t="s">
        <v>156</v>
      </c>
      <c r="E273" s="155" t="s">
        <v>1</v>
      </c>
      <c r="F273" s="156" t="s">
        <v>321</v>
      </c>
      <c r="H273" s="155" t="s">
        <v>1</v>
      </c>
      <c r="I273" s="157"/>
      <c r="L273" s="154"/>
      <c r="M273" s="158"/>
      <c r="T273" s="159"/>
      <c r="AT273" s="155" t="s">
        <v>156</v>
      </c>
      <c r="AU273" s="155" t="s">
        <v>90</v>
      </c>
      <c r="AV273" s="12" t="s">
        <v>88</v>
      </c>
      <c r="AW273" s="12" t="s">
        <v>35</v>
      </c>
      <c r="AX273" s="12" t="s">
        <v>80</v>
      </c>
      <c r="AY273" s="155" t="s">
        <v>144</v>
      </c>
    </row>
    <row r="274" spans="2:65" s="13" customFormat="1">
      <c r="B274" s="160"/>
      <c r="D274" s="150" t="s">
        <v>156</v>
      </c>
      <c r="E274" s="161" t="s">
        <v>1</v>
      </c>
      <c r="F274" s="162" t="s">
        <v>403</v>
      </c>
      <c r="H274" s="163">
        <v>265.8</v>
      </c>
      <c r="I274" s="164"/>
      <c r="L274" s="160"/>
      <c r="M274" s="165"/>
      <c r="T274" s="166"/>
      <c r="AT274" s="161" t="s">
        <v>156</v>
      </c>
      <c r="AU274" s="161" t="s">
        <v>90</v>
      </c>
      <c r="AV274" s="13" t="s">
        <v>90</v>
      </c>
      <c r="AW274" s="13" t="s">
        <v>35</v>
      </c>
      <c r="AX274" s="13" t="s">
        <v>80</v>
      </c>
      <c r="AY274" s="161" t="s">
        <v>144</v>
      </c>
    </row>
    <row r="275" spans="2:65" s="14" customFormat="1">
      <c r="B275" s="167"/>
      <c r="D275" s="150" t="s">
        <v>156</v>
      </c>
      <c r="E275" s="168" t="s">
        <v>1</v>
      </c>
      <c r="F275" s="169" t="s">
        <v>159</v>
      </c>
      <c r="H275" s="170">
        <v>265.8</v>
      </c>
      <c r="I275" s="171"/>
      <c r="L275" s="167"/>
      <c r="M275" s="172"/>
      <c r="T275" s="173"/>
      <c r="AT275" s="168" t="s">
        <v>156</v>
      </c>
      <c r="AU275" s="168" t="s">
        <v>90</v>
      </c>
      <c r="AV275" s="14" t="s">
        <v>160</v>
      </c>
      <c r="AW275" s="14" t="s">
        <v>35</v>
      </c>
      <c r="AX275" s="14" t="s">
        <v>88</v>
      </c>
      <c r="AY275" s="168" t="s">
        <v>144</v>
      </c>
    </row>
    <row r="276" spans="2:65" s="1" customFormat="1" ht="24.2" customHeight="1">
      <c r="B276" s="136"/>
      <c r="C276" s="137" t="s">
        <v>404</v>
      </c>
      <c r="D276" s="137" t="s">
        <v>147</v>
      </c>
      <c r="E276" s="138" t="s">
        <v>405</v>
      </c>
      <c r="F276" s="139" t="s">
        <v>406</v>
      </c>
      <c r="G276" s="140" t="s">
        <v>312</v>
      </c>
      <c r="H276" s="141">
        <v>188</v>
      </c>
      <c r="I276" s="142"/>
      <c r="J276" s="143">
        <f>ROUND(I276*H276,2)</f>
        <v>0</v>
      </c>
      <c r="K276" s="139" t="s">
        <v>176</v>
      </c>
      <c r="L276" s="32"/>
      <c r="M276" s="144" t="s">
        <v>1</v>
      </c>
      <c r="N276" s="145" t="s">
        <v>45</v>
      </c>
      <c r="P276" s="146">
        <f>O276*H276</f>
        <v>0</v>
      </c>
      <c r="Q276" s="146">
        <v>0</v>
      </c>
      <c r="R276" s="146">
        <f>Q276*H276</f>
        <v>0</v>
      </c>
      <c r="S276" s="146">
        <v>0</v>
      </c>
      <c r="T276" s="147">
        <f>S276*H276</f>
        <v>0</v>
      </c>
      <c r="AR276" s="148" t="s">
        <v>160</v>
      </c>
      <c r="AT276" s="148" t="s">
        <v>147</v>
      </c>
      <c r="AU276" s="148" t="s">
        <v>90</v>
      </c>
      <c r="AY276" s="17" t="s">
        <v>144</v>
      </c>
      <c r="BE276" s="149">
        <f>IF(N276="základní",J276,0)</f>
        <v>0</v>
      </c>
      <c r="BF276" s="149">
        <f>IF(N276="snížená",J276,0)</f>
        <v>0</v>
      </c>
      <c r="BG276" s="149">
        <f>IF(N276="zákl. přenesená",J276,0)</f>
        <v>0</v>
      </c>
      <c r="BH276" s="149">
        <f>IF(N276="sníž. přenesená",J276,0)</f>
        <v>0</v>
      </c>
      <c r="BI276" s="149">
        <f>IF(N276="nulová",J276,0)</f>
        <v>0</v>
      </c>
      <c r="BJ276" s="17" t="s">
        <v>88</v>
      </c>
      <c r="BK276" s="149">
        <f>ROUND(I276*H276,2)</f>
        <v>0</v>
      </c>
      <c r="BL276" s="17" t="s">
        <v>160</v>
      </c>
      <c r="BM276" s="148" t="s">
        <v>407</v>
      </c>
    </row>
    <row r="277" spans="2:65" s="1" customFormat="1" ht="29.25">
      <c r="B277" s="32"/>
      <c r="D277" s="150" t="s">
        <v>178</v>
      </c>
      <c r="F277" s="174" t="s">
        <v>408</v>
      </c>
      <c r="I277" s="152"/>
      <c r="L277" s="32"/>
      <c r="M277" s="153"/>
      <c r="T277" s="56"/>
      <c r="AT277" s="17" t="s">
        <v>178</v>
      </c>
      <c r="AU277" s="17" t="s">
        <v>90</v>
      </c>
    </row>
    <row r="278" spans="2:65" s="1" customFormat="1">
      <c r="B278" s="32"/>
      <c r="D278" s="175" t="s">
        <v>180</v>
      </c>
      <c r="F278" s="176" t="s">
        <v>409</v>
      </c>
      <c r="I278" s="152"/>
      <c r="L278" s="32"/>
      <c r="M278" s="153"/>
      <c r="T278" s="56"/>
      <c r="AT278" s="17" t="s">
        <v>180</v>
      </c>
      <c r="AU278" s="17" t="s">
        <v>90</v>
      </c>
    </row>
    <row r="279" spans="2:65" s="12" customFormat="1">
      <c r="B279" s="154"/>
      <c r="D279" s="150" t="s">
        <v>156</v>
      </c>
      <c r="E279" s="155" t="s">
        <v>1</v>
      </c>
      <c r="F279" s="156" t="s">
        <v>402</v>
      </c>
      <c r="H279" s="155" t="s">
        <v>1</v>
      </c>
      <c r="I279" s="157"/>
      <c r="L279" s="154"/>
      <c r="M279" s="158"/>
      <c r="T279" s="159"/>
      <c r="AT279" s="155" t="s">
        <v>156</v>
      </c>
      <c r="AU279" s="155" t="s">
        <v>90</v>
      </c>
      <c r="AV279" s="12" t="s">
        <v>88</v>
      </c>
      <c r="AW279" s="12" t="s">
        <v>35</v>
      </c>
      <c r="AX279" s="12" t="s">
        <v>80</v>
      </c>
      <c r="AY279" s="155" t="s">
        <v>144</v>
      </c>
    </row>
    <row r="280" spans="2:65" s="12" customFormat="1">
      <c r="B280" s="154"/>
      <c r="D280" s="150" t="s">
        <v>156</v>
      </c>
      <c r="E280" s="155" t="s">
        <v>1</v>
      </c>
      <c r="F280" s="156" t="s">
        <v>321</v>
      </c>
      <c r="H280" s="155" t="s">
        <v>1</v>
      </c>
      <c r="I280" s="157"/>
      <c r="L280" s="154"/>
      <c r="M280" s="158"/>
      <c r="T280" s="159"/>
      <c r="AT280" s="155" t="s">
        <v>156</v>
      </c>
      <c r="AU280" s="155" t="s">
        <v>90</v>
      </c>
      <c r="AV280" s="12" t="s">
        <v>88</v>
      </c>
      <c r="AW280" s="12" t="s">
        <v>35</v>
      </c>
      <c r="AX280" s="12" t="s">
        <v>80</v>
      </c>
      <c r="AY280" s="155" t="s">
        <v>144</v>
      </c>
    </row>
    <row r="281" spans="2:65" s="13" customFormat="1">
      <c r="B281" s="160"/>
      <c r="D281" s="150" t="s">
        <v>156</v>
      </c>
      <c r="E281" s="161" t="s">
        <v>1</v>
      </c>
      <c r="F281" s="162" t="s">
        <v>410</v>
      </c>
      <c r="H281" s="163">
        <v>188</v>
      </c>
      <c r="I281" s="164"/>
      <c r="L281" s="160"/>
      <c r="M281" s="165"/>
      <c r="T281" s="166"/>
      <c r="AT281" s="161" t="s">
        <v>156</v>
      </c>
      <c r="AU281" s="161" t="s">
        <v>90</v>
      </c>
      <c r="AV281" s="13" t="s">
        <v>90</v>
      </c>
      <c r="AW281" s="13" t="s">
        <v>35</v>
      </c>
      <c r="AX281" s="13" t="s">
        <v>80</v>
      </c>
      <c r="AY281" s="161" t="s">
        <v>144</v>
      </c>
    </row>
    <row r="282" spans="2:65" s="14" customFormat="1">
      <c r="B282" s="167"/>
      <c r="D282" s="150" t="s">
        <v>156</v>
      </c>
      <c r="E282" s="168" t="s">
        <v>1</v>
      </c>
      <c r="F282" s="169" t="s">
        <v>159</v>
      </c>
      <c r="H282" s="170">
        <v>188</v>
      </c>
      <c r="I282" s="171"/>
      <c r="L282" s="167"/>
      <c r="M282" s="172"/>
      <c r="T282" s="173"/>
      <c r="AT282" s="168" t="s">
        <v>156</v>
      </c>
      <c r="AU282" s="168" t="s">
        <v>90</v>
      </c>
      <c r="AV282" s="14" t="s">
        <v>160</v>
      </c>
      <c r="AW282" s="14" t="s">
        <v>35</v>
      </c>
      <c r="AX282" s="14" t="s">
        <v>88</v>
      </c>
      <c r="AY282" s="168" t="s">
        <v>144</v>
      </c>
    </row>
    <row r="283" spans="2:65" s="1" customFormat="1" ht="24.2" customHeight="1">
      <c r="B283" s="136"/>
      <c r="C283" s="137" t="s">
        <v>411</v>
      </c>
      <c r="D283" s="137" t="s">
        <v>147</v>
      </c>
      <c r="E283" s="138" t="s">
        <v>412</v>
      </c>
      <c r="F283" s="139" t="s">
        <v>413</v>
      </c>
      <c r="G283" s="140" t="s">
        <v>150</v>
      </c>
      <c r="H283" s="141">
        <v>38</v>
      </c>
      <c r="I283" s="142"/>
      <c r="J283" s="143">
        <f>ROUND(I283*H283,2)</f>
        <v>0</v>
      </c>
      <c r="K283" s="139" t="s">
        <v>176</v>
      </c>
      <c r="L283" s="32"/>
      <c r="M283" s="144" t="s">
        <v>1</v>
      </c>
      <c r="N283" s="145" t="s">
        <v>45</v>
      </c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AR283" s="148" t="s">
        <v>160</v>
      </c>
      <c r="AT283" s="148" t="s">
        <v>147</v>
      </c>
      <c r="AU283" s="148" t="s">
        <v>90</v>
      </c>
      <c r="AY283" s="17" t="s">
        <v>144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88</v>
      </c>
      <c r="BK283" s="149">
        <f>ROUND(I283*H283,2)</f>
        <v>0</v>
      </c>
      <c r="BL283" s="17" t="s">
        <v>160</v>
      </c>
      <c r="BM283" s="148" t="s">
        <v>414</v>
      </c>
    </row>
    <row r="284" spans="2:65" s="1" customFormat="1" ht="19.5">
      <c r="B284" s="32"/>
      <c r="D284" s="150" t="s">
        <v>178</v>
      </c>
      <c r="F284" s="174" t="s">
        <v>415</v>
      </c>
      <c r="I284" s="152"/>
      <c r="L284" s="32"/>
      <c r="M284" s="153"/>
      <c r="T284" s="56"/>
      <c r="AT284" s="17" t="s">
        <v>178</v>
      </c>
      <c r="AU284" s="17" t="s">
        <v>90</v>
      </c>
    </row>
    <row r="285" spans="2:65" s="1" customFormat="1">
      <c r="B285" s="32"/>
      <c r="D285" s="175" t="s">
        <v>180</v>
      </c>
      <c r="F285" s="176" t="s">
        <v>416</v>
      </c>
      <c r="I285" s="152"/>
      <c r="L285" s="32"/>
      <c r="M285" s="153"/>
      <c r="T285" s="56"/>
      <c r="AT285" s="17" t="s">
        <v>180</v>
      </c>
      <c r="AU285" s="17" t="s">
        <v>90</v>
      </c>
    </row>
    <row r="286" spans="2:65" s="12" customFormat="1">
      <c r="B286" s="154"/>
      <c r="D286" s="150" t="s">
        <v>156</v>
      </c>
      <c r="E286" s="155" t="s">
        <v>1</v>
      </c>
      <c r="F286" s="156" t="s">
        <v>324</v>
      </c>
      <c r="H286" s="155" t="s">
        <v>1</v>
      </c>
      <c r="I286" s="157"/>
      <c r="L286" s="154"/>
      <c r="M286" s="158"/>
      <c r="T286" s="159"/>
      <c r="AT286" s="155" t="s">
        <v>156</v>
      </c>
      <c r="AU286" s="155" t="s">
        <v>90</v>
      </c>
      <c r="AV286" s="12" t="s">
        <v>88</v>
      </c>
      <c r="AW286" s="12" t="s">
        <v>35</v>
      </c>
      <c r="AX286" s="12" t="s">
        <v>80</v>
      </c>
      <c r="AY286" s="155" t="s">
        <v>144</v>
      </c>
    </row>
    <row r="287" spans="2:65" s="12" customFormat="1">
      <c r="B287" s="154"/>
      <c r="D287" s="150" t="s">
        <v>156</v>
      </c>
      <c r="E287" s="155" t="s">
        <v>1</v>
      </c>
      <c r="F287" s="156" t="s">
        <v>417</v>
      </c>
      <c r="H287" s="155" t="s">
        <v>1</v>
      </c>
      <c r="I287" s="157"/>
      <c r="L287" s="154"/>
      <c r="M287" s="158"/>
      <c r="T287" s="159"/>
      <c r="AT287" s="155" t="s">
        <v>156</v>
      </c>
      <c r="AU287" s="155" t="s">
        <v>90</v>
      </c>
      <c r="AV287" s="12" t="s">
        <v>88</v>
      </c>
      <c r="AW287" s="12" t="s">
        <v>35</v>
      </c>
      <c r="AX287" s="12" t="s">
        <v>80</v>
      </c>
      <c r="AY287" s="155" t="s">
        <v>144</v>
      </c>
    </row>
    <row r="288" spans="2:65" s="13" customFormat="1">
      <c r="B288" s="160"/>
      <c r="D288" s="150" t="s">
        <v>156</v>
      </c>
      <c r="E288" s="161" t="s">
        <v>1</v>
      </c>
      <c r="F288" s="162" t="s">
        <v>418</v>
      </c>
      <c r="H288" s="163">
        <v>38</v>
      </c>
      <c r="I288" s="164"/>
      <c r="L288" s="160"/>
      <c r="M288" s="165"/>
      <c r="T288" s="166"/>
      <c r="AT288" s="161" t="s">
        <v>156</v>
      </c>
      <c r="AU288" s="161" t="s">
        <v>90</v>
      </c>
      <c r="AV288" s="13" t="s">
        <v>90</v>
      </c>
      <c r="AW288" s="13" t="s">
        <v>35</v>
      </c>
      <c r="AX288" s="13" t="s">
        <v>80</v>
      </c>
      <c r="AY288" s="161" t="s">
        <v>144</v>
      </c>
    </row>
    <row r="289" spans="2:65" s="14" customFormat="1">
      <c r="B289" s="167"/>
      <c r="D289" s="150" t="s">
        <v>156</v>
      </c>
      <c r="E289" s="168" t="s">
        <v>1</v>
      </c>
      <c r="F289" s="169" t="s">
        <v>159</v>
      </c>
      <c r="H289" s="170">
        <v>38</v>
      </c>
      <c r="I289" s="171"/>
      <c r="L289" s="167"/>
      <c r="M289" s="172"/>
      <c r="T289" s="173"/>
      <c r="AT289" s="168" t="s">
        <v>156</v>
      </c>
      <c r="AU289" s="168" t="s">
        <v>90</v>
      </c>
      <c r="AV289" s="14" t="s">
        <v>160</v>
      </c>
      <c r="AW289" s="14" t="s">
        <v>35</v>
      </c>
      <c r="AX289" s="14" t="s">
        <v>88</v>
      </c>
      <c r="AY289" s="168" t="s">
        <v>144</v>
      </c>
    </row>
    <row r="290" spans="2:65" s="1" customFormat="1" ht="16.5" customHeight="1">
      <c r="B290" s="136"/>
      <c r="C290" s="177" t="s">
        <v>7</v>
      </c>
      <c r="D290" s="177" t="s">
        <v>185</v>
      </c>
      <c r="E290" s="178" t="s">
        <v>419</v>
      </c>
      <c r="F290" s="179" t="s">
        <v>420</v>
      </c>
      <c r="G290" s="180" t="s">
        <v>194</v>
      </c>
      <c r="H290" s="181">
        <v>6.08</v>
      </c>
      <c r="I290" s="182"/>
      <c r="J290" s="183">
        <f>ROUND(I290*H290,2)</f>
        <v>0</v>
      </c>
      <c r="K290" s="179" t="s">
        <v>176</v>
      </c>
      <c r="L290" s="184"/>
      <c r="M290" s="185" t="s">
        <v>1</v>
      </c>
      <c r="N290" s="186" t="s">
        <v>45</v>
      </c>
      <c r="P290" s="146">
        <f>O290*H290</f>
        <v>0</v>
      </c>
      <c r="Q290" s="146">
        <v>1</v>
      </c>
      <c r="R290" s="146">
        <f>Q290*H290</f>
        <v>6.08</v>
      </c>
      <c r="S290" s="146">
        <v>0</v>
      </c>
      <c r="T290" s="147">
        <f>S290*H290</f>
        <v>0</v>
      </c>
      <c r="AR290" s="148" t="s">
        <v>309</v>
      </c>
      <c r="AT290" s="148" t="s">
        <v>185</v>
      </c>
      <c r="AU290" s="148" t="s">
        <v>90</v>
      </c>
      <c r="AY290" s="17" t="s">
        <v>144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7" t="s">
        <v>88</v>
      </c>
      <c r="BK290" s="149">
        <f>ROUND(I290*H290,2)</f>
        <v>0</v>
      </c>
      <c r="BL290" s="17" t="s">
        <v>160</v>
      </c>
      <c r="BM290" s="148" t="s">
        <v>421</v>
      </c>
    </row>
    <row r="291" spans="2:65" s="1" customFormat="1">
      <c r="B291" s="32"/>
      <c r="D291" s="150" t="s">
        <v>178</v>
      </c>
      <c r="F291" s="174" t="s">
        <v>422</v>
      </c>
      <c r="I291" s="152"/>
      <c r="L291" s="32"/>
      <c r="M291" s="153"/>
      <c r="T291" s="56"/>
      <c r="AT291" s="17" t="s">
        <v>178</v>
      </c>
      <c r="AU291" s="17" t="s">
        <v>90</v>
      </c>
    </row>
    <row r="292" spans="2:65" s="13" customFormat="1">
      <c r="B292" s="160"/>
      <c r="D292" s="150" t="s">
        <v>156</v>
      </c>
      <c r="E292" s="161" t="s">
        <v>1</v>
      </c>
      <c r="F292" s="162" t="s">
        <v>423</v>
      </c>
      <c r="H292" s="163">
        <v>6.08</v>
      </c>
      <c r="I292" s="164"/>
      <c r="L292" s="160"/>
      <c r="M292" s="165"/>
      <c r="T292" s="166"/>
      <c r="AT292" s="161" t="s">
        <v>156</v>
      </c>
      <c r="AU292" s="161" t="s">
        <v>90</v>
      </c>
      <c r="AV292" s="13" t="s">
        <v>90</v>
      </c>
      <c r="AW292" s="13" t="s">
        <v>35</v>
      </c>
      <c r="AX292" s="13" t="s">
        <v>88</v>
      </c>
      <c r="AY292" s="161" t="s">
        <v>144</v>
      </c>
    </row>
    <row r="293" spans="2:65" s="1" customFormat="1" ht="24.2" customHeight="1">
      <c r="B293" s="136"/>
      <c r="C293" s="137" t="s">
        <v>424</v>
      </c>
      <c r="D293" s="137" t="s">
        <v>147</v>
      </c>
      <c r="E293" s="138" t="s">
        <v>425</v>
      </c>
      <c r="F293" s="139" t="s">
        <v>426</v>
      </c>
      <c r="G293" s="140" t="s">
        <v>150</v>
      </c>
      <c r="H293" s="141">
        <v>38</v>
      </c>
      <c r="I293" s="142"/>
      <c r="J293" s="143">
        <f>ROUND(I293*H293,2)</f>
        <v>0</v>
      </c>
      <c r="K293" s="139" t="s">
        <v>176</v>
      </c>
      <c r="L293" s="32"/>
      <c r="M293" s="144" t="s">
        <v>1</v>
      </c>
      <c r="N293" s="145" t="s">
        <v>45</v>
      </c>
      <c r="P293" s="146">
        <f>O293*H293</f>
        <v>0</v>
      </c>
      <c r="Q293" s="146">
        <v>0</v>
      </c>
      <c r="R293" s="146">
        <f>Q293*H293</f>
        <v>0</v>
      </c>
      <c r="S293" s="146">
        <v>0</v>
      </c>
      <c r="T293" s="147">
        <f>S293*H293</f>
        <v>0</v>
      </c>
      <c r="AR293" s="148" t="s">
        <v>160</v>
      </c>
      <c r="AT293" s="148" t="s">
        <v>147</v>
      </c>
      <c r="AU293" s="148" t="s">
        <v>90</v>
      </c>
      <c r="AY293" s="17" t="s">
        <v>144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7" t="s">
        <v>88</v>
      </c>
      <c r="BK293" s="149">
        <f>ROUND(I293*H293,2)</f>
        <v>0</v>
      </c>
      <c r="BL293" s="17" t="s">
        <v>160</v>
      </c>
      <c r="BM293" s="148" t="s">
        <v>427</v>
      </c>
    </row>
    <row r="294" spans="2:65" s="1" customFormat="1" ht="19.5">
      <c r="B294" s="32"/>
      <c r="D294" s="150" t="s">
        <v>178</v>
      </c>
      <c r="F294" s="174" t="s">
        <v>428</v>
      </c>
      <c r="I294" s="152"/>
      <c r="L294" s="32"/>
      <c r="M294" s="153"/>
      <c r="T294" s="56"/>
      <c r="AT294" s="17" t="s">
        <v>178</v>
      </c>
      <c r="AU294" s="17" t="s">
        <v>90</v>
      </c>
    </row>
    <row r="295" spans="2:65" s="1" customFormat="1">
      <c r="B295" s="32"/>
      <c r="D295" s="175" t="s">
        <v>180</v>
      </c>
      <c r="F295" s="176" t="s">
        <v>429</v>
      </c>
      <c r="I295" s="152"/>
      <c r="L295" s="32"/>
      <c r="M295" s="153"/>
      <c r="T295" s="56"/>
      <c r="AT295" s="17" t="s">
        <v>180</v>
      </c>
      <c r="AU295" s="17" t="s">
        <v>90</v>
      </c>
    </row>
    <row r="296" spans="2:65" s="12" customFormat="1">
      <c r="B296" s="154"/>
      <c r="D296" s="150" t="s">
        <v>156</v>
      </c>
      <c r="E296" s="155" t="s">
        <v>1</v>
      </c>
      <c r="F296" s="156" t="s">
        <v>324</v>
      </c>
      <c r="H296" s="155" t="s">
        <v>1</v>
      </c>
      <c r="I296" s="157"/>
      <c r="L296" s="154"/>
      <c r="M296" s="158"/>
      <c r="T296" s="159"/>
      <c r="AT296" s="155" t="s">
        <v>156</v>
      </c>
      <c r="AU296" s="155" t="s">
        <v>90</v>
      </c>
      <c r="AV296" s="12" t="s">
        <v>88</v>
      </c>
      <c r="AW296" s="12" t="s">
        <v>35</v>
      </c>
      <c r="AX296" s="12" t="s">
        <v>80</v>
      </c>
      <c r="AY296" s="155" t="s">
        <v>144</v>
      </c>
    </row>
    <row r="297" spans="2:65" s="13" customFormat="1">
      <c r="B297" s="160"/>
      <c r="D297" s="150" t="s">
        <v>156</v>
      </c>
      <c r="E297" s="161" t="s">
        <v>1</v>
      </c>
      <c r="F297" s="162" t="s">
        <v>418</v>
      </c>
      <c r="H297" s="163">
        <v>38</v>
      </c>
      <c r="I297" s="164"/>
      <c r="L297" s="160"/>
      <c r="M297" s="165"/>
      <c r="T297" s="166"/>
      <c r="AT297" s="161" t="s">
        <v>156</v>
      </c>
      <c r="AU297" s="161" t="s">
        <v>90</v>
      </c>
      <c r="AV297" s="13" t="s">
        <v>90</v>
      </c>
      <c r="AW297" s="13" t="s">
        <v>35</v>
      </c>
      <c r="AX297" s="13" t="s">
        <v>80</v>
      </c>
      <c r="AY297" s="161" t="s">
        <v>144</v>
      </c>
    </row>
    <row r="298" spans="2:65" s="14" customFormat="1">
      <c r="B298" s="167"/>
      <c r="D298" s="150" t="s">
        <v>156</v>
      </c>
      <c r="E298" s="168" t="s">
        <v>1</v>
      </c>
      <c r="F298" s="169" t="s">
        <v>159</v>
      </c>
      <c r="H298" s="170">
        <v>38</v>
      </c>
      <c r="I298" s="171"/>
      <c r="L298" s="167"/>
      <c r="M298" s="172"/>
      <c r="T298" s="173"/>
      <c r="AT298" s="168" t="s">
        <v>156</v>
      </c>
      <c r="AU298" s="168" t="s">
        <v>90</v>
      </c>
      <c r="AV298" s="14" t="s">
        <v>160</v>
      </c>
      <c r="AW298" s="14" t="s">
        <v>35</v>
      </c>
      <c r="AX298" s="14" t="s">
        <v>88</v>
      </c>
      <c r="AY298" s="168" t="s">
        <v>144</v>
      </c>
    </row>
    <row r="299" spans="2:65" s="1" customFormat="1" ht="16.5" customHeight="1">
      <c r="B299" s="136"/>
      <c r="C299" s="177" t="s">
        <v>430</v>
      </c>
      <c r="D299" s="177" t="s">
        <v>185</v>
      </c>
      <c r="E299" s="178" t="s">
        <v>431</v>
      </c>
      <c r="F299" s="179" t="s">
        <v>432</v>
      </c>
      <c r="G299" s="180" t="s">
        <v>170</v>
      </c>
      <c r="H299" s="181">
        <v>0.56999999999999995</v>
      </c>
      <c r="I299" s="182"/>
      <c r="J299" s="183">
        <f>ROUND(I299*H299,2)</f>
        <v>0</v>
      </c>
      <c r="K299" s="179" t="s">
        <v>176</v>
      </c>
      <c r="L299" s="184"/>
      <c r="M299" s="185" t="s">
        <v>1</v>
      </c>
      <c r="N299" s="186" t="s">
        <v>45</v>
      </c>
      <c r="P299" s="146">
        <f>O299*H299</f>
        <v>0</v>
      </c>
      <c r="Q299" s="146">
        <v>1E-3</v>
      </c>
      <c r="R299" s="146">
        <f>Q299*H299</f>
        <v>5.6999999999999998E-4</v>
      </c>
      <c r="S299" s="146">
        <v>0</v>
      </c>
      <c r="T299" s="147">
        <f>S299*H299</f>
        <v>0</v>
      </c>
      <c r="AR299" s="148" t="s">
        <v>309</v>
      </c>
      <c r="AT299" s="148" t="s">
        <v>185</v>
      </c>
      <c r="AU299" s="148" t="s">
        <v>90</v>
      </c>
      <c r="AY299" s="17" t="s">
        <v>144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88</v>
      </c>
      <c r="BK299" s="149">
        <f>ROUND(I299*H299,2)</f>
        <v>0</v>
      </c>
      <c r="BL299" s="17" t="s">
        <v>160</v>
      </c>
      <c r="BM299" s="148" t="s">
        <v>433</v>
      </c>
    </row>
    <row r="300" spans="2:65" s="1" customFormat="1">
      <c r="B300" s="32"/>
      <c r="D300" s="150" t="s">
        <v>178</v>
      </c>
      <c r="F300" s="174" t="s">
        <v>432</v>
      </c>
      <c r="I300" s="152"/>
      <c r="L300" s="32"/>
      <c r="M300" s="153"/>
      <c r="T300" s="56"/>
      <c r="AT300" s="17" t="s">
        <v>178</v>
      </c>
      <c r="AU300" s="17" t="s">
        <v>90</v>
      </c>
    </row>
    <row r="301" spans="2:65" s="13" customFormat="1">
      <c r="B301" s="160"/>
      <c r="D301" s="150" t="s">
        <v>156</v>
      </c>
      <c r="F301" s="162" t="s">
        <v>434</v>
      </c>
      <c r="H301" s="163">
        <v>0.56999999999999995</v>
      </c>
      <c r="I301" s="164"/>
      <c r="L301" s="160"/>
      <c r="M301" s="165"/>
      <c r="T301" s="166"/>
      <c r="AT301" s="161" t="s">
        <v>156</v>
      </c>
      <c r="AU301" s="161" t="s">
        <v>90</v>
      </c>
      <c r="AV301" s="13" t="s">
        <v>90</v>
      </c>
      <c r="AW301" s="13" t="s">
        <v>3</v>
      </c>
      <c r="AX301" s="13" t="s">
        <v>88</v>
      </c>
      <c r="AY301" s="161" t="s">
        <v>144</v>
      </c>
    </row>
    <row r="302" spans="2:65" s="1" customFormat="1" ht="24.2" customHeight="1">
      <c r="B302" s="136"/>
      <c r="C302" s="137" t="s">
        <v>435</v>
      </c>
      <c r="D302" s="137" t="s">
        <v>147</v>
      </c>
      <c r="E302" s="138" t="s">
        <v>436</v>
      </c>
      <c r="F302" s="139" t="s">
        <v>437</v>
      </c>
      <c r="G302" s="140" t="s">
        <v>150</v>
      </c>
      <c r="H302" s="141">
        <v>38</v>
      </c>
      <c r="I302" s="142"/>
      <c r="J302" s="143">
        <f>ROUND(I302*H302,2)</f>
        <v>0</v>
      </c>
      <c r="K302" s="139" t="s">
        <v>176</v>
      </c>
      <c r="L302" s="32"/>
      <c r="M302" s="144" t="s">
        <v>1</v>
      </c>
      <c r="N302" s="145" t="s">
        <v>45</v>
      </c>
      <c r="P302" s="146">
        <f>O302*H302</f>
        <v>0</v>
      </c>
      <c r="Q302" s="146">
        <v>0</v>
      </c>
      <c r="R302" s="146">
        <f>Q302*H302</f>
        <v>0</v>
      </c>
      <c r="S302" s="146">
        <v>0</v>
      </c>
      <c r="T302" s="147">
        <f>S302*H302</f>
        <v>0</v>
      </c>
      <c r="AR302" s="148" t="s">
        <v>160</v>
      </c>
      <c r="AT302" s="148" t="s">
        <v>147</v>
      </c>
      <c r="AU302" s="148" t="s">
        <v>90</v>
      </c>
      <c r="AY302" s="17" t="s">
        <v>144</v>
      </c>
      <c r="BE302" s="149">
        <f>IF(N302="základní",J302,0)</f>
        <v>0</v>
      </c>
      <c r="BF302" s="149">
        <f>IF(N302="snížená",J302,0)</f>
        <v>0</v>
      </c>
      <c r="BG302" s="149">
        <f>IF(N302="zákl. přenesená",J302,0)</f>
        <v>0</v>
      </c>
      <c r="BH302" s="149">
        <f>IF(N302="sníž. přenesená",J302,0)</f>
        <v>0</v>
      </c>
      <c r="BI302" s="149">
        <f>IF(N302="nulová",J302,0)</f>
        <v>0</v>
      </c>
      <c r="BJ302" s="17" t="s">
        <v>88</v>
      </c>
      <c r="BK302" s="149">
        <f>ROUND(I302*H302,2)</f>
        <v>0</v>
      </c>
      <c r="BL302" s="17" t="s">
        <v>160</v>
      </c>
      <c r="BM302" s="148" t="s">
        <v>438</v>
      </c>
    </row>
    <row r="303" spans="2:65" s="1" customFormat="1" ht="19.5">
      <c r="B303" s="32"/>
      <c r="D303" s="150" t="s">
        <v>178</v>
      </c>
      <c r="F303" s="174" t="s">
        <v>439</v>
      </c>
      <c r="I303" s="152"/>
      <c r="L303" s="32"/>
      <c r="M303" s="153"/>
      <c r="T303" s="56"/>
      <c r="AT303" s="17" t="s">
        <v>178</v>
      </c>
      <c r="AU303" s="17" t="s">
        <v>90</v>
      </c>
    </row>
    <row r="304" spans="2:65" s="1" customFormat="1">
      <c r="B304" s="32"/>
      <c r="D304" s="175" t="s">
        <v>180</v>
      </c>
      <c r="F304" s="176" t="s">
        <v>440</v>
      </c>
      <c r="I304" s="152"/>
      <c r="L304" s="32"/>
      <c r="M304" s="153"/>
      <c r="T304" s="56"/>
      <c r="AT304" s="17" t="s">
        <v>180</v>
      </c>
      <c r="AU304" s="17" t="s">
        <v>90</v>
      </c>
    </row>
    <row r="305" spans="2:65" s="12" customFormat="1">
      <c r="B305" s="154"/>
      <c r="D305" s="150" t="s">
        <v>156</v>
      </c>
      <c r="E305" s="155" t="s">
        <v>1</v>
      </c>
      <c r="F305" s="156" t="s">
        <v>324</v>
      </c>
      <c r="H305" s="155" t="s">
        <v>1</v>
      </c>
      <c r="I305" s="157"/>
      <c r="L305" s="154"/>
      <c r="M305" s="158"/>
      <c r="T305" s="159"/>
      <c r="AT305" s="155" t="s">
        <v>156</v>
      </c>
      <c r="AU305" s="155" t="s">
        <v>90</v>
      </c>
      <c r="AV305" s="12" t="s">
        <v>88</v>
      </c>
      <c r="AW305" s="12" t="s">
        <v>35</v>
      </c>
      <c r="AX305" s="12" t="s">
        <v>80</v>
      </c>
      <c r="AY305" s="155" t="s">
        <v>144</v>
      </c>
    </row>
    <row r="306" spans="2:65" s="13" customFormat="1">
      <c r="B306" s="160"/>
      <c r="D306" s="150" t="s">
        <v>156</v>
      </c>
      <c r="E306" s="161" t="s">
        <v>1</v>
      </c>
      <c r="F306" s="162" t="s">
        <v>441</v>
      </c>
      <c r="H306" s="163">
        <v>38</v>
      </c>
      <c r="I306" s="164"/>
      <c r="L306" s="160"/>
      <c r="M306" s="165"/>
      <c r="T306" s="166"/>
      <c r="AT306" s="161" t="s">
        <v>156</v>
      </c>
      <c r="AU306" s="161" t="s">
        <v>90</v>
      </c>
      <c r="AV306" s="13" t="s">
        <v>90</v>
      </c>
      <c r="AW306" s="13" t="s">
        <v>35</v>
      </c>
      <c r="AX306" s="13" t="s">
        <v>80</v>
      </c>
      <c r="AY306" s="161" t="s">
        <v>144</v>
      </c>
    </row>
    <row r="307" spans="2:65" s="14" customFormat="1">
      <c r="B307" s="167"/>
      <c r="D307" s="150" t="s">
        <v>156</v>
      </c>
      <c r="E307" s="168" t="s">
        <v>1</v>
      </c>
      <c r="F307" s="169" t="s">
        <v>159</v>
      </c>
      <c r="H307" s="170">
        <v>38</v>
      </c>
      <c r="I307" s="171"/>
      <c r="L307" s="167"/>
      <c r="M307" s="172"/>
      <c r="T307" s="173"/>
      <c r="AT307" s="168" t="s">
        <v>156</v>
      </c>
      <c r="AU307" s="168" t="s">
        <v>90</v>
      </c>
      <c r="AV307" s="14" t="s">
        <v>160</v>
      </c>
      <c r="AW307" s="14" t="s">
        <v>35</v>
      </c>
      <c r="AX307" s="14" t="s">
        <v>88</v>
      </c>
      <c r="AY307" s="168" t="s">
        <v>144</v>
      </c>
    </row>
    <row r="308" spans="2:65" s="1" customFormat="1" ht="24.2" customHeight="1">
      <c r="B308" s="136"/>
      <c r="C308" s="137" t="s">
        <v>442</v>
      </c>
      <c r="D308" s="137" t="s">
        <v>147</v>
      </c>
      <c r="E308" s="138" t="s">
        <v>443</v>
      </c>
      <c r="F308" s="139" t="s">
        <v>444</v>
      </c>
      <c r="G308" s="140" t="s">
        <v>150</v>
      </c>
      <c r="H308" s="141">
        <v>1088.4000000000001</v>
      </c>
      <c r="I308" s="142"/>
      <c r="J308" s="143">
        <f>ROUND(I308*H308,2)</f>
        <v>0</v>
      </c>
      <c r="K308" s="139" t="s">
        <v>176</v>
      </c>
      <c r="L308" s="32"/>
      <c r="M308" s="144" t="s">
        <v>1</v>
      </c>
      <c r="N308" s="145" t="s">
        <v>45</v>
      </c>
      <c r="P308" s="146">
        <f>O308*H308</f>
        <v>0</v>
      </c>
      <c r="Q308" s="146">
        <v>0</v>
      </c>
      <c r="R308" s="146">
        <f>Q308*H308</f>
        <v>0</v>
      </c>
      <c r="S308" s="146">
        <v>0</v>
      </c>
      <c r="T308" s="147">
        <f>S308*H308</f>
        <v>0</v>
      </c>
      <c r="AR308" s="148" t="s">
        <v>160</v>
      </c>
      <c r="AT308" s="148" t="s">
        <v>147</v>
      </c>
      <c r="AU308" s="148" t="s">
        <v>90</v>
      </c>
      <c r="AY308" s="17" t="s">
        <v>144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88</v>
      </c>
      <c r="BK308" s="149">
        <f>ROUND(I308*H308,2)</f>
        <v>0</v>
      </c>
      <c r="BL308" s="17" t="s">
        <v>160</v>
      </c>
      <c r="BM308" s="148" t="s">
        <v>445</v>
      </c>
    </row>
    <row r="309" spans="2:65" s="1" customFormat="1" ht="19.5">
      <c r="B309" s="32"/>
      <c r="D309" s="150" t="s">
        <v>178</v>
      </c>
      <c r="F309" s="174" t="s">
        <v>446</v>
      </c>
      <c r="I309" s="152"/>
      <c r="L309" s="32"/>
      <c r="M309" s="153"/>
      <c r="T309" s="56"/>
      <c r="AT309" s="17" t="s">
        <v>178</v>
      </c>
      <c r="AU309" s="17" t="s">
        <v>90</v>
      </c>
    </row>
    <row r="310" spans="2:65" s="1" customFormat="1">
      <c r="B310" s="32"/>
      <c r="D310" s="175" t="s">
        <v>180</v>
      </c>
      <c r="F310" s="176" t="s">
        <v>447</v>
      </c>
      <c r="I310" s="152"/>
      <c r="L310" s="32"/>
      <c r="M310" s="153"/>
      <c r="T310" s="56"/>
      <c r="AT310" s="17" t="s">
        <v>180</v>
      </c>
      <c r="AU310" s="17" t="s">
        <v>90</v>
      </c>
    </row>
    <row r="311" spans="2:65" s="12" customFormat="1">
      <c r="B311" s="154"/>
      <c r="D311" s="150" t="s">
        <v>156</v>
      </c>
      <c r="E311" s="155" t="s">
        <v>1</v>
      </c>
      <c r="F311" s="156" t="s">
        <v>448</v>
      </c>
      <c r="H311" s="155" t="s">
        <v>1</v>
      </c>
      <c r="I311" s="157"/>
      <c r="L311" s="154"/>
      <c r="M311" s="158"/>
      <c r="T311" s="159"/>
      <c r="AT311" s="155" t="s">
        <v>156</v>
      </c>
      <c r="AU311" s="155" t="s">
        <v>90</v>
      </c>
      <c r="AV311" s="12" t="s">
        <v>88</v>
      </c>
      <c r="AW311" s="12" t="s">
        <v>35</v>
      </c>
      <c r="AX311" s="12" t="s">
        <v>80</v>
      </c>
      <c r="AY311" s="155" t="s">
        <v>144</v>
      </c>
    </row>
    <row r="312" spans="2:65" s="12" customFormat="1">
      <c r="B312" s="154"/>
      <c r="D312" s="150" t="s">
        <v>156</v>
      </c>
      <c r="E312" s="155" t="s">
        <v>1</v>
      </c>
      <c r="F312" s="156" t="s">
        <v>334</v>
      </c>
      <c r="H312" s="155" t="s">
        <v>1</v>
      </c>
      <c r="I312" s="157"/>
      <c r="L312" s="154"/>
      <c r="M312" s="158"/>
      <c r="T312" s="159"/>
      <c r="AT312" s="155" t="s">
        <v>156</v>
      </c>
      <c r="AU312" s="155" t="s">
        <v>90</v>
      </c>
      <c r="AV312" s="12" t="s">
        <v>88</v>
      </c>
      <c r="AW312" s="12" t="s">
        <v>35</v>
      </c>
      <c r="AX312" s="12" t="s">
        <v>80</v>
      </c>
      <c r="AY312" s="155" t="s">
        <v>144</v>
      </c>
    </row>
    <row r="313" spans="2:65" s="12" customFormat="1">
      <c r="B313" s="154"/>
      <c r="D313" s="150" t="s">
        <v>156</v>
      </c>
      <c r="E313" s="155" t="s">
        <v>1</v>
      </c>
      <c r="F313" s="156" t="s">
        <v>449</v>
      </c>
      <c r="H313" s="155" t="s">
        <v>1</v>
      </c>
      <c r="I313" s="157"/>
      <c r="L313" s="154"/>
      <c r="M313" s="158"/>
      <c r="T313" s="159"/>
      <c r="AT313" s="155" t="s">
        <v>156</v>
      </c>
      <c r="AU313" s="155" t="s">
        <v>90</v>
      </c>
      <c r="AV313" s="12" t="s">
        <v>88</v>
      </c>
      <c r="AW313" s="12" t="s">
        <v>35</v>
      </c>
      <c r="AX313" s="12" t="s">
        <v>80</v>
      </c>
      <c r="AY313" s="155" t="s">
        <v>144</v>
      </c>
    </row>
    <row r="314" spans="2:65" s="13" customFormat="1">
      <c r="B314" s="160"/>
      <c r="D314" s="150" t="s">
        <v>156</v>
      </c>
      <c r="E314" s="161" t="s">
        <v>1</v>
      </c>
      <c r="F314" s="162" t="s">
        <v>450</v>
      </c>
      <c r="H314" s="163">
        <v>1088.4000000000001</v>
      </c>
      <c r="I314" s="164"/>
      <c r="L314" s="160"/>
      <c r="M314" s="165"/>
      <c r="T314" s="166"/>
      <c r="AT314" s="161" t="s">
        <v>156</v>
      </c>
      <c r="AU314" s="161" t="s">
        <v>90</v>
      </c>
      <c r="AV314" s="13" t="s">
        <v>90</v>
      </c>
      <c r="AW314" s="13" t="s">
        <v>35</v>
      </c>
      <c r="AX314" s="13" t="s">
        <v>80</v>
      </c>
      <c r="AY314" s="161" t="s">
        <v>144</v>
      </c>
    </row>
    <row r="315" spans="2:65" s="14" customFormat="1">
      <c r="B315" s="167"/>
      <c r="D315" s="150" t="s">
        <v>156</v>
      </c>
      <c r="E315" s="168" t="s">
        <v>1</v>
      </c>
      <c r="F315" s="169" t="s">
        <v>159</v>
      </c>
      <c r="H315" s="170">
        <v>1088.4000000000001</v>
      </c>
      <c r="I315" s="171"/>
      <c r="L315" s="167"/>
      <c r="M315" s="172"/>
      <c r="T315" s="173"/>
      <c r="AT315" s="168" t="s">
        <v>156</v>
      </c>
      <c r="AU315" s="168" t="s">
        <v>90</v>
      </c>
      <c r="AV315" s="14" t="s">
        <v>160</v>
      </c>
      <c r="AW315" s="14" t="s">
        <v>35</v>
      </c>
      <c r="AX315" s="14" t="s">
        <v>88</v>
      </c>
      <c r="AY315" s="168" t="s">
        <v>144</v>
      </c>
    </row>
    <row r="316" spans="2:65" s="1" customFormat="1" ht="24.2" customHeight="1">
      <c r="B316" s="136"/>
      <c r="C316" s="137" t="s">
        <v>451</v>
      </c>
      <c r="D316" s="137" t="s">
        <v>147</v>
      </c>
      <c r="E316" s="138" t="s">
        <v>452</v>
      </c>
      <c r="F316" s="139" t="s">
        <v>453</v>
      </c>
      <c r="G316" s="140" t="s">
        <v>150</v>
      </c>
      <c r="H316" s="141">
        <v>98.8</v>
      </c>
      <c r="I316" s="142"/>
      <c r="J316" s="143">
        <f>ROUND(I316*H316,2)</f>
        <v>0</v>
      </c>
      <c r="K316" s="139" t="s">
        <v>176</v>
      </c>
      <c r="L316" s="32"/>
      <c r="M316" s="144" t="s">
        <v>1</v>
      </c>
      <c r="N316" s="145" t="s">
        <v>45</v>
      </c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AR316" s="148" t="s">
        <v>160</v>
      </c>
      <c r="AT316" s="148" t="s">
        <v>147</v>
      </c>
      <c r="AU316" s="148" t="s">
        <v>90</v>
      </c>
      <c r="AY316" s="17" t="s">
        <v>144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88</v>
      </c>
      <c r="BK316" s="149">
        <f>ROUND(I316*H316,2)</f>
        <v>0</v>
      </c>
      <c r="BL316" s="17" t="s">
        <v>160</v>
      </c>
      <c r="BM316" s="148" t="s">
        <v>454</v>
      </c>
    </row>
    <row r="317" spans="2:65" s="1" customFormat="1" ht="29.25">
      <c r="B317" s="32"/>
      <c r="D317" s="150" t="s">
        <v>178</v>
      </c>
      <c r="F317" s="174" t="s">
        <v>455</v>
      </c>
      <c r="I317" s="152"/>
      <c r="L317" s="32"/>
      <c r="M317" s="153"/>
      <c r="T317" s="56"/>
      <c r="AT317" s="17" t="s">
        <v>178</v>
      </c>
      <c r="AU317" s="17" t="s">
        <v>90</v>
      </c>
    </row>
    <row r="318" spans="2:65" s="1" customFormat="1">
      <c r="B318" s="32"/>
      <c r="D318" s="175" t="s">
        <v>180</v>
      </c>
      <c r="F318" s="176" t="s">
        <v>456</v>
      </c>
      <c r="I318" s="152"/>
      <c r="L318" s="32"/>
      <c r="M318" s="153"/>
      <c r="T318" s="56"/>
      <c r="AT318" s="17" t="s">
        <v>180</v>
      </c>
      <c r="AU318" s="17" t="s">
        <v>90</v>
      </c>
    </row>
    <row r="319" spans="2:65" s="12" customFormat="1">
      <c r="B319" s="154"/>
      <c r="D319" s="150" t="s">
        <v>156</v>
      </c>
      <c r="E319" s="155" t="s">
        <v>1</v>
      </c>
      <c r="F319" s="156" t="s">
        <v>457</v>
      </c>
      <c r="H319" s="155" t="s">
        <v>1</v>
      </c>
      <c r="I319" s="157"/>
      <c r="L319" s="154"/>
      <c r="M319" s="158"/>
      <c r="T319" s="159"/>
      <c r="AT319" s="155" t="s">
        <v>156</v>
      </c>
      <c r="AU319" s="155" t="s">
        <v>90</v>
      </c>
      <c r="AV319" s="12" t="s">
        <v>88</v>
      </c>
      <c r="AW319" s="12" t="s">
        <v>35</v>
      </c>
      <c r="AX319" s="12" t="s">
        <v>80</v>
      </c>
      <c r="AY319" s="155" t="s">
        <v>144</v>
      </c>
    </row>
    <row r="320" spans="2:65" s="13" customFormat="1">
      <c r="B320" s="160"/>
      <c r="D320" s="150" t="s">
        <v>156</v>
      </c>
      <c r="E320" s="161" t="s">
        <v>1</v>
      </c>
      <c r="F320" s="162" t="s">
        <v>458</v>
      </c>
      <c r="H320" s="163">
        <v>98.8</v>
      </c>
      <c r="I320" s="164"/>
      <c r="L320" s="160"/>
      <c r="M320" s="165"/>
      <c r="T320" s="166"/>
      <c r="AT320" s="161" t="s">
        <v>156</v>
      </c>
      <c r="AU320" s="161" t="s">
        <v>90</v>
      </c>
      <c r="AV320" s="13" t="s">
        <v>90</v>
      </c>
      <c r="AW320" s="13" t="s">
        <v>35</v>
      </c>
      <c r="AX320" s="13" t="s">
        <v>80</v>
      </c>
      <c r="AY320" s="161" t="s">
        <v>144</v>
      </c>
    </row>
    <row r="321" spans="2:65" s="14" customFormat="1">
      <c r="B321" s="167"/>
      <c r="D321" s="150" t="s">
        <v>156</v>
      </c>
      <c r="E321" s="168" t="s">
        <v>1</v>
      </c>
      <c r="F321" s="169" t="s">
        <v>159</v>
      </c>
      <c r="H321" s="170">
        <v>98.8</v>
      </c>
      <c r="I321" s="171"/>
      <c r="L321" s="167"/>
      <c r="M321" s="172"/>
      <c r="T321" s="173"/>
      <c r="AT321" s="168" t="s">
        <v>156</v>
      </c>
      <c r="AU321" s="168" t="s">
        <v>90</v>
      </c>
      <c r="AV321" s="14" t="s">
        <v>160</v>
      </c>
      <c r="AW321" s="14" t="s">
        <v>35</v>
      </c>
      <c r="AX321" s="14" t="s">
        <v>88</v>
      </c>
      <c r="AY321" s="168" t="s">
        <v>144</v>
      </c>
    </row>
    <row r="322" spans="2:65" s="1" customFormat="1" ht="16.5" customHeight="1">
      <c r="B322" s="136"/>
      <c r="C322" s="137" t="s">
        <v>459</v>
      </c>
      <c r="D322" s="137" t="s">
        <v>147</v>
      </c>
      <c r="E322" s="138" t="s">
        <v>460</v>
      </c>
      <c r="F322" s="139" t="s">
        <v>461</v>
      </c>
      <c r="G322" s="140" t="s">
        <v>150</v>
      </c>
      <c r="H322" s="141">
        <v>265.8</v>
      </c>
      <c r="I322" s="142"/>
      <c r="J322" s="143">
        <f>ROUND(I322*H322,2)</f>
        <v>0</v>
      </c>
      <c r="K322" s="139" t="s">
        <v>176</v>
      </c>
      <c r="L322" s="32"/>
      <c r="M322" s="144" t="s">
        <v>1</v>
      </c>
      <c r="N322" s="145" t="s">
        <v>45</v>
      </c>
      <c r="P322" s="146">
        <f>O322*H322</f>
        <v>0</v>
      </c>
      <c r="Q322" s="146">
        <v>0</v>
      </c>
      <c r="R322" s="146">
        <f>Q322*H322</f>
        <v>0</v>
      </c>
      <c r="S322" s="146">
        <v>0</v>
      </c>
      <c r="T322" s="147">
        <f>S322*H322</f>
        <v>0</v>
      </c>
      <c r="AR322" s="148" t="s">
        <v>160</v>
      </c>
      <c r="AT322" s="148" t="s">
        <v>147</v>
      </c>
      <c r="AU322" s="148" t="s">
        <v>90</v>
      </c>
      <c r="AY322" s="17" t="s">
        <v>144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7" t="s">
        <v>88</v>
      </c>
      <c r="BK322" s="149">
        <f>ROUND(I322*H322,2)</f>
        <v>0</v>
      </c>
      <c r="BL322" s="17" t="s">
        <v>160</v>
      </c>
      <c r="BM322" s="148" t="s">
        <v>462</v>
      </c>
    </row>
    <row r="323" spans="2:65" s="1" customFormat="1" ht="29.25">
      <c r="B323" s="32"/>
      <c r="D323" s="150" t="s">
        <v>178</v>
      </c>
      <c r="F323" s="174" t="s">
        <v>463</v>
      </c>
      <c r="I323" s="152"/>
      <c r="L323" s="32"/>
      <c r="M323" s="153"/>
      <c r="T323" s="56"/>
      <c r="AT323" s="17" t="s">
        <v>178</v>
      </c>
      <c r="AU323" s="17" t="s">
        <v>90</v>
      </c>
    </row>
    <row r="324" spans="2:65" s="1" customFormat="1">
      <c r="B324" s="32"/>
      <c r="D324" s="175" t="s">
        <v>180</v>
      </c>
      <c r="F324" s="176" t="s">
        <v>464</v>
      </c>
      <c r="I324" s="152"/>
      <c r="L324" s="32"/>
      <c r="M324" s="153"/>
      <c r="T324" s="56"/>
      <c r="AT324" s="17" t="s">
        <v>180</v>
      </c>
      <c r="AU324" s="17" t="s">
        <v>90</v>
      </c>
    </row>
    <row r="325" spans="2:65" s="12" customFormat="1">
      <c r="B325" s="154"/>
      <c r="D325" s="150" t="s">
        <v>156</v>
      </c>
      <c r="E325" s="155" t="s">
        <v>1</v>
      </c>
      <c r="F325" s="156" t="s">
        <v>448</v>
      </c>
      <c r="H325" s="155" t="s">
        <v>1</v>
      </c>
      <c r="I325" s="157"/>
      <c r="L325" s="154"/>
      <c r="M325" s="158"/>
      <c r="T325" s="159"/>
      <c r="AT325" s="155" t="s">
        <v>156</v>
      </c>
      <c r="AU325" s="155" t="s">
        <v>90</v>
      </c>
      <c r="AV325" s="12" t="s">
        <v>88</v>
      </c>
      <c r="AW325" s="12" t="s">
        <v>35</v>
      </c>
      <c r="AX325" s="12" t="s">
        <v>80</v>
      </c>
      <c r="AY325" s="155" t="s">
        <v>144</v>
      </c>
    </row>
    <row r="326" spans="2:65" s="12" customFormat="1">
      <c r="B326" s="154"/>
      <c r="D326" s="150" t="s">
        <v>156</v>
      </c>
      <c r="E326" s="155" t="s">
        <v>1</v>
      </c>
      <c r="F326" s="156" t="s">
        <v>321</v>
      </c>
      <c r="H326" s="155" t="s">
        <v>1</v>
      </c>
      <c r="I326" s="157"/>
      <c r="L326" s="154"/>
      <c r="M326" s="158"/>
      <c r="T326" s="159"/>
      <c r="AT326" s="155" t="s">
        <v>156</v>
      </c>
      <c r="AU326" s="155" t="s">
        <v>90</v>
      </c>
      <c r="AV326" s="12" t="s">
        <v>88</v>
      </c>
      <c r="AW326" s="12" t="s">
        <v>35</v>
      </c>
      <c r="AX326" s="12" t="s">
        <v>80</v>
      </c>
      <c r="AY326" s="155" t="s">
        <v>144</v>
      </c>
    </row>
    <row r="327" spans="2:65" s="13" customFormat="1">
      <c r="B327" s="160"/>
      <c r="D327" s="150" t="s">
        <v>156</v>
      </c>
      <c r="E327" s="161" t="s">
        <v>1</v>
      </c>
      <c r="F327" s="162" t="s">
        <v>403</v>
      </c>
      <c r="H327" s="163">
        <v>265.8</v>
      </c>
      <c r="I327" s="164"/>
      <c r="L327" s="160"/>
      <c r="M327" s="165"/>
      <c r="T327" s="166"/>
      <c r="AT327" s="161" t="s">
        <v>156</v>
      </c>
      <c r="AU327" s="161" t="s">
        <v>90</v>
      </c>
      <c r="AV327" s="13" t="s">
        <v>90</v>
      </c>
      <c r="AW327" s="13" t="s">
        <v>35</v>
      </c>
      <c r="AX327" s="13" t="s">
        <v>80</v>
      </c>
      <c r="AY327" s="161" t="s">
        <v>144</v>
      </c>
    </row>
    <row r="328" spans="2:65" s="14" customFormat="1">
      <c r="B328" s="167"/>
      <c r="D328" s="150" t="s">
        <v>156</v>
      </c>
      <c r="E328" s="168" t="s">
        <v>1</v>
      </c>
      <c r="F328" s="169" t="s">
        <v>159</v>
      </c>
      <c r="H328" s="170">
        <v>265.8</v>
      </c>
      <c r="I328" s="171"/>
      <c r="L328" s="167"/>
      <c r="M328" s="172"/>
      <c r="T328" s="173"/>
      <c r="AT328" s="168" t="s">
        <v>156</v>
      </c>
      <c r="AU328" s="168" t="s">
        <v>90</v>
      </c>
      <c r="AV328" s="14" t="s">
        <v>160</v>
      </c>
      <c r="AW328" s="14" t="s">
        <v>35</v>
      </c>
      <c r="AX328" s="14" t="s">
        <v>88</v>
      </c>
      <c r="AY328" s="168" t="s">
        <v>144</v>
      </c>
    </row>
    <row r="329" spans="2:65" s="11" customFormat="1" ht="22.9" customHeight="1">
      <c r="B329" s="124"/>
      <c r="D329" s="125" t="s">
        <v>79</v>
      </c>
      <c r="E329" s="134" t="s">
        <v>90</v>
      </c>
      <c r="F329" s="134" t="s">
        <v>465</v>
      </c>
      <c r="I329" s="127"/>
      <c r="J329" s="135">
        <f>BK329</f>
        <v>0</v>
      </c>
      <c r="L329" s="124"/>
      <c r="M329" s="129"/>
      <c r="P329" s="130">
        <f>SUM(P330:P337)</f>
        <v>0</v>
      </c>
      <c r="R329" s="130">
        <f>SUM(R330:R337)</f>
        <v>1.188E-2</v>
      </c>
      <c r="T329" s="131">
        <f>SUM(T330:T337)</f>
        <v>0</v>
      </c>
      <c r="AR329" s="125" t="s">
        <v>184</v>
      </c>
      <c r="AT329" s="132" t="s">
        <v>79</v>
      </c>
      <c r="AU329" s="132" t="s">
        <v>88</v>
      </c>
      <c r="AY329" s="125" t="s">
        <v>144</v>
      </c>
      <c r="BK329" s="133">
        <f>SUM(BK330:BK337)</f>
        <v>0</v>
      </c>
    </row>
    <row r="330" spans="2:65" s="1" customFormat="1" ht="24.2" customHeight="1">
      <c r="B330" s="136"/>
      <c r="C330" s="137" t="s">
        <v>466</v>
      </c>
      <c r="D330" s="137" t="s">
        <v>147</v>
      </c>
      <c r="E330" s="138" t="s">
        <v>467</v>
      </c>
      <c r="F330" s="139" t="s">
        <v>468</v>
      </c>
      <c r="G330" s="140" t="s">
        <v>220</v>
      </c>
      <c r="H330" s="141">
        <v>49.5</v>
      </c>
      <c r="I330" s="142"/>
      <c r="J330" s="143">
        <f>ROUND(I330*H330,2)</f>
        <v>0</v>
      </c>
      <c r="K330" s="139" t="s">
        <v>176</v>
      </c>
      <c r="L330" s="32"/>
      <c r="M330" s="144" t="s">
        <v>1</v>
      </c>
      <c r="N330" s="145" t="s">
        <v>45</v>
      </c>
      <c r="P330" s="146">
        <f>O330*H330</f>
        <v>0</v>
      </c>
      <c r="Q330" s="146">
        <v>2.4000000000000001E-4</v>
      </c>
      <c r="R330" s="146">
        <f>Q330*H330</f>
        <v>1.188E-2</v>
      </c>
      <c r="S330" s="146">
        <v>0</v>
      </c>
      <c r="T330" s="147">
        <f>S330*H330</f>
        <v>0</v>
      </c>
      <c r="AR330" s="148" t="s">
        <v>160</v>
      </c>
      <c r="AT330" s="148" t="s">
        <v>147</v>
      </c>
      <c r="AU330" s="148" t="s">
        <v>90</v>
      </c>
      <c r="AY330" s="17" t="s">
        <v>144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88</v>
      </c>
      <c r="BK330" s="149">
        <f>ROUND(I330*H330,2)</f>
        <v>0</v>
      </c>
      <c r="BL330" s="17" t="s">
        <v>160</v>
      </c>
      <c r="BM330" s="148" t="s">
        <v>469</v>
      </c>
    </row>
    <row r="331" spans="2:65" s="1" customFormat="1" ht="19.5">
      <c r="B331" s="32"/>
      <c r="D331" s="150" t="s">
        <v>178</v>
      </c>
      <c r="F331" s="174" t="s">
        <v>470</v>
      </c>
      <c r="I331" s="152"/>
      <c r="L331" s="32"/>
      <c r="M331" s="153"/>
      <c r="T331" s="56"/>
      <c r="AT331" s="17" t="s">
        <v>178</v>
      </c>
      <c r="AU331" s="17" t="s">
        <v>90</v>
      </c>
    </row>
    <row r="332" spans="2:65" s="1" customFormat="1">
      <c r="B332" s="32"/>
      <c r="D332" s="175" t="s">
        <v>180</v>
      </c>
      <c r="F332" s="176" t="s">
        <v>471</v>
      </c>
      <c r="I332" s="152"/>
      <c r="L332" s="32"/>
      <c r="M332" s="153"/>
      <c r="T332" s="56"/>
      <c r="AT332" s="17" t="s">
        <v>180</v>
      </c>
      <c r="AU332" s="17" t="s">
        <v>90</v>
      </c>
    </row>
    <row r="333" spans="2:65" s="12" customFormat="1">
      <c r="B333" s="154"/>
      <c r="D333" s="150" t="s">
        <v>156</v>
      </c>
      <c r="E333" s="155" t="s">
        <v>1</v>
      </c>
      <c r="F333" s="156" t="s">
        <v>472</v>
      </c>
      <c r="H333" s="155" t="s">
        <v>1</v>
      </c>
      <c r="I333" s="157"/>
      <c r="L333" s="154"/>
      <c r="M333" s="158"/>
      <c r="T333" s="159"/>
      <c r="AT333" s="155" t="s">
        <v>156</v>
      </c>
      <c r="AU333" s="155" t="s">
        <v>90</v>
      </c>
      <c r="AV333" s="12" t="s">
        <v>88</v>
      </c>
      <c r="AW333" s="12" t="s">
        <v>35</v>
      </c>
      <c r="AX333" s="12" t="s">
        <v>80</v>
      </c>
      <c r="AY333" s="155" t="s">
        <v>144</v>
      </c>
    </row>
    <row r="334" spans="2:65" s="12" customFormat="1">
      <c r="B334" s="154"/>
      <c r="D334" s="150" t="s">
        <v>156</v>
      </c>
      <c r="E334" s="155" t="s">
        <v>1</v>
      </c>
      <c r="F334" s="156" t="s">
        <v>473</v>
      </c>
      <c r="H334" s="155" t="s">
        <v>1</v>
      </c>
      <c r="I334" s="157"/>
      <c r="L334" s="154"/>
      <c r="M334" s="158"/>
      <c r="T334" s="159"/>
      <c r="AT334" s="155" t="s">
        <v>156</v>
      </c>
      <c r="AU334" s="155" t="s">
        <v>90</v>
      </c>
      <c r="AV334" s="12" t="s">
        <v>88</v>
      </c>
      <c r="AW334" s="12" t="s">
        <v>35</v>
      </c>
      <c r="AX334" s="12" t="s">
        <v>80</v>
      </c>
      <c r="AY334" s="155" t="s">
        <v>144</v>
      </c>
    </row>
    <row r="335" spans="2:65" s="12" customFormat="1">
      <c r="B335" s="154"/>
      <c r="D335" s="150" t="s">
        <v>156</v>
      </c>
      <c r="E335" s="155" t="s">
        <v>1</v>
      </c>
      <c r="F335" s="156" t="s">
        <v>474</v>
      </c>
      <c r="H335" s="155" t="s">
        <v>1</v>
      </c>
      <c r="I335" s="157"/>
      <c r="L335" s="154"/>
      <c r="M335" s="158"/>
      <c r="T335" s="159"/>
      <c r="AT335" s="155" t="s">
        <v>156</v>
      </c>
      <c r="AU335" s="155" t="s">
        <v>90</v>
      </c>
      <c r="AV335" s="12" t="s">
        <v>88</v>
      </c>
      <c r="AW335" s="12" t="s">
        <v>35</v>
      </c>
      <c r="AX335" s="12" t="s">
        <v>80</v>
      </c>
      <c r="AY335" s="155" t="s">
        <v>144</v>
      </c>
    </row>
    <row r="336" spans="2:65" s="13" customFormat="1">
      <c r="B336" s="160"/>
      <c r="D336" s="150" t="s">
        <v>156</v>
      </c>
      <c r="E336" s="161" t="s">
        <v>1</v>
      </c>
      <c r="F336" s="162" t="s">
        <v>475</v>
      </c>
      <c r="H336" s="163">
        <v>49.5</v>
      </c>
      <c r="I336" s="164"/>
      <c r="L336" s="160"/>
      <c r="M336" s="165"/>
      <c r="T336" s="166"/>
      <c r="AT336" s="161" t="s">
        <v>156</v>
      </c>
      <c r="AU336" s="161" t="s">
        <v>90</v>
      </c>
      <c r="AV336" s="13" t="s">
        <v>90</v>
      </c>
      <c r="AW336" s="13" t="s">
        <v>35</v>
      </c>
      <c r="AX336" s="13" t="s">
        <v>80</v>
      </c>
      <c r="AY336" s="161" t="s">
        <v>144</v>
      </c>
    </row>
    <row r="337" spans="2:65" s="14" customFormat="1">
      <c r="B337" s="167"/>
      <c r="D337" s="150" t="s">
        <v>156</v>
      </c>
      <c r="E337" s="168" t="s">
        <v>1</v>
      </c>
      <c r="F337" s="169" t="s">
        <v>159</v>
      </c>
      <c r="H337" s="170">
        <v>49.5</v>
      </c>
      <c r="I337" s="171"/>
      <c r="L337" s="167"/>
      <c r="M337" s="172"/>
      <c r="T337" s="173"/>
      <c r="AT337" s="168" t="s">
        <v>156</v>
      </c>
      <c r="AU337" s="168" t="s">
        <v>90</v>
      </c>
      <c r="AV337" s="14" t="s">
        <v>160</v>
      </c>
      <c r="AW337" s="14" t="s">
        <v>35</v>
      </c>
      <c r="AX337" s="14" t="s">
        <v>88</v>
      </c>
      <c r="AY337" s="168" t="s">
        <v>144</v>
      </c>
    </row>
    <row r="338" spans="2:65" s="11" customFormat="1" ht="22.9" customHeight="1">
      <c r="B338" s="124"/>
      <c r="D338" s="125" t="s">
        <v>79</v>
      </c>
      <c r="E338" s="134" t="s">
        <v>167</v>
      </c>
      <c r="F338" s="134" t="s">
        <v>476</v>
      </c>
      <c r="I338" s="127"/>
      <c r="J338" s="135">
        <f>BK338</f>
        <v>0</v>
      </c>
      <c r="L338" s="124"/>
      <c r="M338" s="129"/>
      <c r="P338" s="130">
        <f>SUM(P339:P417)</f>
        <v>0</v>
      </c>
      <c r="R338" s="130">
        <f>SUM(R339:R417)</f>
        <v>298.03267010000002</v>
      </c>
      <c r="T338" s="131">
        <f>SUM(T339:T417)</f>
        <v>0</v>
      </c>
      <c r="AR338" s="125" t="s">
        <v>184</v>
      </c>
      <c r="AT338" s="132" t="s">
        <v>79</v>
      </c>
      <c r="AU338" s="132" t="s">
        <v>88</v>
      </c>
      <c r="AY338" s="125" t="s">
        <v>144</v>
      </c>
      <c r="BK338" s="133">
        <f>SUM(BK339:BK417)</f>
        <v>0</v>
      </c>
    </row>
    <row r="339" spans="2:65" s="1" customFormat="1" ht="24.2" customHeight="1">
      <c r="B339" s="136"/>
      <c r="C339" s="137" t="s">
        <v>477</v>
      </c>
      <c r="D339" s="137" t="s">
        <v>147</v>
      </c>
      <c r="E339" s="138" t="s">
        <v>478</v>
      </c>
      <c r="F339" s="139" t="s">
        <v>479</v>
      </c>
      <c r="G339" s="140" t="s">
        <v>312</v>
      </c>
      <c r="H339" s="141">
        <v>19.3</v>
      </c>
      <c r="I339" s="142"/>
      <c r="J339" s="143">
        <f>ROUND(I339*H339,2)</f>
        <v>0</v>
      </c>
      <c r="K339" s="139" t="s">
        <v>151</v>
      </c>
      <c r="L339" s="32"/>
      <c r="M339" s="144" t="s">
        <v>1</v>
      </c>
      <c r="N339" s="145" t="s">
        <v>45</v>
      </c>
      <c r="P339" s="146">
        <f>O339*H339</f>
        <v>0</v>
      </c>
      <c r="Q339" s="146">
        <v>3.129</v>
      </c>
      <c r="R339" s="146">
        <f>Q339*H339</f>
        <v>60.389700000000005</v>
      </c>
      <c r="S339" s="146">
        <v>0</v>
      </c>
      <c r="T339" s="147">
        <f>S339*H339</f>
        <v>0</v>
      </c>
      <c r="AR339" s="148" t="s">
        <v>160</v>
      </c>
      <c r="AT339" s="148" t="s">
        <v>147</v>
      </c>
      <c r="AU339" s="148" t="s">
        <v>90</v>
      </c>
      <c r="AY339" s="17" t="s">
        <v>144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7" t="s">
        <v>88</v>
      </c>
      <c r="BK339" s="149">
        <f>ROUND(I339*H339,2)</f>
        <v>0</v>
      </c>
      <c r="BL339" s="17" t="s">
        <v>160</v>
      </c>
      <c r="BM339" s="148" t="s">
        <v>480</v>
      </c>
    </row>
    <row r="340" spans="2:65" s="1" customFormat="1" ht="48.75">
      <c r="B340" s="32"/>
      <c r="D340" s="150" t="s">
        <v>178</v>
      </c>
      <c r="F340" s="174" t="s">
        <v>481</v>
      </c>
      <c r="I340" s="152"/>
      <c r="L340" s="32"/>
      <c r="M340" s="153"/>
      <c r="T340" s="56"/>
      <c r="AT340" s="17" t="s">
        <v>178</v>
      </c>
      <c r="AU340" s="17" t="s">
        <v>90</v>
      </c>
    </row>
    <row r="341" spans="2:65" s="12" customFormat="1">
      <c r="B341" s="154"/>
      <c r="D341" s="150" t="s">
        <v>156</v>
      </c>
      <c r="E341" s="155" t="s">
        <v>1</v>
      </c>
      <c r="F341" s="156" t="s">
        <v>448</v>
      </c>
      <c r="H341" s="155" t="s">
        <v>1</v>
      </c>
      <c r="I341" s="157"/>
      <c r="L341" s="154"/>
      <c r="M341" s="158"/>
      <c r="T341" s="159"/>
      <c r="AT341" s="155" t="s">
        <v>156</v>
      </c>
      <c r="AU341" s="155" t="s">
        <v>90</v>
      </c>
      <c r="AV341" s="12" t="s">
        <v>88</v>
      </c>
      <c r="AW341" s="12" t="s">
        <v>35</v>
      </c>
      <c r="AX341" s="12" t="s">
        <v>80</v>
      </c>
      <c r="AY341" s="155" t="s">
        <v>144</v>
      </c>
    </row>
    <row r="342" spans="2:65" s="12" customFormat="1">
      <c r="B342" s="154"/>
      <c r="D342" s="150" t="s">
        <v>156</v>
      </c>
      <c r="E342" s="155" t="s">
        <v>1</v>
      </c>
      <c r="F342" s="156" t="s">
        <v>334</v>
      </c>
      <c r="H342" s="155" t="s">
        <v>1</v>
      </c>
      <c r="I342" s="157"/>
      <c r="L342" s="154"/>
      <c r="M342" s="158"/>
      <c r="T342" s="159"/>
      <c r="AT342" s="155" t="s">
        <v>156</v>
      </c>
      <c r="AU342" s="155" t="s">
        <v>90</v>
      </c>
      <c r="AV342" s="12" t="s">
        <v>88</v>
      </c>
      <c r="AW342" s="12" t="s">
        <v>35</v>
      </c>
      <c r="AX342" s="12" t="s">
        <v>80</v>
      </c>
      <c r="AY342" s="155" t="s">
        <v>144</v>
      </c>
    </row>
    <row r="343" spans="2:65" s="12" customFormat="1" ht="22.5">
      <c r="B343" s="154"/>
      <c r="D343" s="150" t="s">
        <v>156</v>
      </c>
      <c r="E343" s="155" t="s">
        <v>1</v>
      </c>
      <c r="F343" s="156" t="s">
        <v>482</v>
      </c>
      <c r="H343" s="155" t="s">
        <v>1</v>
      </c>
      <c r="I343" s="157"/>
      <c r="L343" s="154"/>
      <c r="M343" s="158"/>
      <c r="T343" s="159"/>
      <c r="AT343" s="155" t="s">
        <v>156</v>
      </c>
      <c r="AU343" s="155" t="s">
        <v>90</v>
      </c>
      <c r="AV343" s="12" t="s">
        <v>88</v>
      </c>
      <c r="AW343" s="12" t="s">
        <v>35</v>
      </c>
      <c r="AX343" s="12" t="s">
        <v>80</v>
      </c>
      <c r="AY343" s="155" t="s">
        <v>144</v>
      </c>
    </row>
    <row r="344" spans="2:65" s="13" customFormat="1">
      <c r="B344" s="160"/>
      <c r="D344" s="150" t="s">
        <v>156</v>
      </c>
      <c r="E344" s="161" t="s">
        <v>1</v>
      </c>
      <c r="F344" s="162" t="s">
        <v>483</v>
      </c>
      <c r="H344" s="163">
        <v>19.3</v>
      </c>
      <c r="I344" s="164"/>
      <c r="L344" s="160"/>
      <c r="M344" s="165"/>
      <c r="T344" s="166"/>
      <c r="AT344" s="161" t="s">
        <v>156</v>
      </c>
      <c r="AU344" s="161" t="s">
        <v>90</v>
      </c>
      <c r="AV344" s="13" t="s">
        <v>90</v>
      </c>
      <c r="AW344" s="13" t="s">
        <v>35</v>
      </c>
      <c r="AX344" s="13" t="s">
        <v>80</v>
      </c>
      <c r="AY344" s="161" t="s">
        <v>144</v>
      </c>
    </row>
    <row r="345" spans="2:65" s="14" customFormat="1">
      <c r="B345" s="167"/>
      <c r="D345" s="150" t="s">
        <v>156</v>
      </c>
      <c r="E345" s="168" t="s">
        <v>1</v>
      </c>
      <c r="F345" s="169" t="s">
        <v>159</v>
      </c>
      <c r="H345" s="170">
        <v>19.3</v>
      </c>
      <c r="I345" s="171"/>
      <c r="L345" s="167"/>
      <c r="M345" s="172"/>
      <c r="T345" s="173"/>
      <c r="AT345" s="168" t="s">
        <v>156</v>
      </c>
      <c r="AU345" s="168" t="s">
        <v>90</v>
      </c>
      <c r="AV345" s="14" t="s">
        <v>160</v>
      </c>
      <c r="AW345" s="14" t="s">
        <v>35</v>
      </c>
      <c r="AX345" s="14" t="s">
        <v>88</v>
      </c>
      <c r="AY345" s="168" t="s">
        <v>144</v>
      </c>
    </row>
    <row r="346" spans="2:65" s="1" customFormat="1" ht="24.2" customHeight="1">
      <c r="B346" s="136"/>
      <c r="C346" s="137" t="s">
        <v>484</v>
      </c>
      <c r="D346" s="137" t="s">
        <v>147</v>
      </c>
      <c r="E346" s="138" t="s">
        <v>485</v>
      </c>
      <c r="F346" s="139" t="s">
        <v>486</v>
      </c>
      <c r="G346" s="140" t="s">
        <v>312</v>
      </c>
      <c r="H346" s="141">
        <v>59</v>
      </c>
      <c r="I346" s="142"/>
      <c r="J346" s="143">
        <f>ROUND(I346*H346,2)</f>
        <v>0</v>
      </c>
      <c r="K346" s="139" t="s">
        <v>176</v>
      </c>
      <c r="L346" s="32"/>
      <c r="M346" s="144" t="s">
        <v>1</v>
      </c>
      <c r="N346" s="145" t="s">
        <v>45</v>
      </c>
      <c r="P346" s="146">
        <f>O346*H346</f>
        <v>0</v>
      </c>
      <c r="Q346" s="146">
        <v>0.36037999999999998</v>
      </c>
      <c r="R346" s="146">
        <f>Q346*H346</f>
        <v>21.262419999999999</v>
      </c>
      <c r="S346" s="146">
        <v>0</v>
      </c>
      <c r="T346" s="147">
        <f>S346*H346</f>
        <v>0</v>
      </c>
      <c r="AR346" s="148" t="s">
        <v>160</v>
      </c>
      <c r="AT346" s="148" t="s">
        <v>147</v>
      </c>
      <c r="AU346" s="148" t="s">
        <v>90</v>
      </c>
      <c r="AY346" s="17" t="s">
        <v>144</v>
      </c>
      <c r="BE346" s="149">
        <f>IF(N346="základní",J346,0)</f>
        <v>0</v>
      </c>
      <c r="BF346" s="149">
        <f>IF(N346="snížená",J346,0)</f>
        <v>0</v>
      </c>
      <c r="BG346" s="149">
        <f>IF(N346="zákl. přenesená",J346,0)</f>
        <v>0</v>
      </c>
      <c r="BH346" s="149">
        <f>IF(N346="sníž. přenesená",J346,0)</f>
        <v>0</v>
      </c>
      <c r="BI346" s="149">
        <f>IF(N346="nulová",J346,0)</f>
        <v>0</v>
      </c>
      <c r="BJ346" s="17" t="s">
        <v>88</v>
      </c>
      <c r="BK346" s="149">
        <f>ROUND(I346*H346,2)</f>
        <v>0</v>
      </c>
      <c r="BL346" s="17" t="s">
        <v>160</v>
      </c>
      <c r="BM346" s="148" t="s">
        <v>487</v>
      </c>
    </row>
    <row r="347" spans="2:65" s="1" customFormat="1" ht="48.75">
      <c r="B347" s="32"/>
      <c r="D347" s="150" t="s">
        <v>178</v>
      </c>
      <c r="F347" s="174" t="s">
        <v>488</v>
      </c>
      <c r="I347" s="152"/>
      <c r="L347" s="32"/>
      <c r="M347" s="153"/>
      <c r="T347" s="56"/>
      <c r="AT347" s="17" t="s">
        <v>178</v>
      </c>
      <c r="AU347" s="17" t="s">
        <v>90</v>
      </c>
    </row>
    <row r="348" spans="2:65" s="1" customFormat="1">
      <c r="B348" s="32"/>
      <c r="D348" s="175" t="s">
        <v>180</v>
      </c>
      <c r="F348" s="176" t="s">
        <v>489</v>
      </c>
      <c r="I348" s="152"/>
      <c r="L348" s="32"/>
      <c r="M348" s="153"/>
      <c r="T348" s="56"/>
      <c r="AT348" s="17" t="s">
        <v>180</v>
      </c>
      <c r="AU348" s="17" t="s">
        <v>90</v>
      </c>
    </row>
    <row r="349" spans="2:65" s="12" customFormat="1">
      <c r="B349" s="154"/>
      <c r="D349" s="150" t="s">
        <v>156</v>
      </c>
      <c r="E349" s="155" t="s">
        <v>1</v>
      </c>
      <c r="F349" s="156" t="s">
        <v>472</v>
      </c>
      <c r="H349" s="155" t="s">
        <v>1</v>
      </c>
      <c r="I349" s="157"/>
      <c r="L349" s="154"/>
      <c r="M349" s="158"/>
      <c r="T349" s="159"/>
      <c r="AT349" s="155" t="s">
        <v>156</v>
      </c>
      <c r="AU349" s="155" t="s">
        <v>90</v>
      </c>
      <c r="AV349" s="12" t="s">
        <v>88</v>
      </c>
      <c r="AW349" s="12" t="s">
        <v>35</v>
      </c>
      <c r="AX349" s="12" t="s">
        <v>80</v>
      </c>
      <c r="AY349" s="155" t="s">
        <v>144</v>
      </c>
    </row>
    <row r="350" spans="2:65" s="12" customFormat="1">
      <c r="B350" s="154"/>
      <c r="D350" s="150" t="s">
        <v>156</v>
      </c>
      <c r="E350" s="155" t="s">
        <v>1</v>
      </c>
      <c r="F350" s="156" t="s">
        <v>334</v>
      </c>
      <c r="H350" s="155" t="s">
        <v>1</v>
      </c>
      <c r="I350" s="157"/>
      <c r="L350" s="154"/>
      <c r="M350" s="158"/>
      <c r="T350" s="159"/>
      <c r="AT350" s="155" t="s">
        <v>156</v>
      </c>
      <c r="AU350" s="155" t="s">
        <v>90</v>
      </c>
      <c r="AV350" s="12" t="s">
        <v>88</v>
      </c>
      <c r="AW350" s="12" t="s">
        <v>35</v>
      </c>
      <c r="AX350" s="12" t="s">
        <v>80</v>
      </c>
      <c r="AY350" s="155" t="s">
        <v>144</v>
      </c>
    </row>
    <row r="351" spans="2:65" s="12" customFormat="1">
      <c r="B351" s="154"/>
      <c r="D351" s="150" t="s">
        <v>156</v>
      </c>
      <c r="E351" s="155" t="s">
        <v>1</v>
      </c>
      <c r="F351" s="156" t="s">
        <v>490</v>
      </c>
      <c r="H351" s="155" t="s">
        <v>1</v>
      </c>
      <c r="I351" s="157"/>
      <c r="L351" s="154"/>
      <c r="M351" s="158"/>
      <c r="T351" s="159"/>
      <c r="AT351" s="155" t="s">
        <v>156</v>
      </c>
      <c r="AU351" s="155" t="s">
        <v>90</v>
      </c>
      <c r="AV351" s="12" t="s">
        <v>88</v>
      </c>
      <c r="AW351" s="12" t="s">
        <v>35</v>
      </c>
      <c r="AX351" s="12" t="s">
        <v>80</v>
      </c>
      <c r="AY351" s="155" t="s">
        <v>144</v>
      </c>
    </row>
    <row r="352" spans="2:65" s="12" customFormat="1">
      <c r="B352" s="154"/>
      <c r="D352" s="150" t="s">
        <v>156</v>
      </c>
      <c r="E352" s="155" t="s">
        <v>1</v>
      </c>
      <c r="F352" s="156" t="s">
        <v>491</v>
      </c>
      <c r="H352" s="155" t="s">
        <v>1</v>
      </c>
      <c r="I352" s="157"/>
      <c r="L352" s="154"/>
      <c r="M352" s="158"/>
      <c r="T352" s="159"/>
      <c r="AT352" s="155" t="s">
        <v>156</v>
      </c>
      <c r="AU352" s="155" t="s">
        <v>90</v>
      </c>
      <c r="AV352" s="12" t="s">
        <v>88</v>
      </c>
      <c r="AW352" s="12" t="s">
        <v>35</v>
      </c>
      <c r="AX352" s="12" t="s">
        <v>80</v>
      </c>
      <c r="AY352" s="155" t="s">
        <v>144</v>
      </c>
    </row>
    <row r="353" spans="2:65" s="13" customFormat="1">
      <c r="B353" s="160"/>
      <c r="D353" s="150" t="s">
        <v>156</v>
      </c>
      <c r="E353" s="161" t="s">
        <v>1</v>
      </c>
      <c r="F353" s="162" t="s">
        <v>492</v>
      </c>
      <c r="H353" s="163">
        <v>31.36</v>
      </c>
      <c r="I353" s="164"/>
      <c r="L353" s="160"/>
      <c r="M353" s="165"/>
      <c r="T353" s="166"/>
      <c r="AT353" s="161" t="s">
        <v>156</v>
      </c>
      <c r="AU353" s="161" t="s">
        <v>90</v>
      </c>
      <c r="AV353" s="13" t="s">
        <v>90</v>
      </c>
      <c r="AW353" s="13" t="s">
        <v>35</v>
      </c>
      <c r="AX353" s="13" t="s">
        <v>80</v>
      </c>
      <c r="AY353" s="161" t="s">
        <v>144</v>
      </c>
    </row>
    <row r="354" spans="2:65" s="12" customFormat="1">
      <c r="B354" s="154"/>
      <c r="D354" s="150" t="s">
        <v>156</v>
      </c>
      <c r="E354" s="155" t="s">
        <v>1</v>
      </c>
      <c r="F354" s="156" t="s">
        <v>493</v>
      </c>
      <c r="H354" s="155" t="s">
        <v>1</v>
      </c>
      <c r="I354" s="157"/>
      <c r="L354" s="154"/>
      <c r="M354" s="158"/>
      <c r="T354" s="159"/>
      <c r="AT354" s="155" t="s">
        <v>156</v>
      </c>
      <c r="AU354" s="155" t="s">
        <v>90</v>
      </c>
      <c r="AV354" s="12" t="s">
        <v>88</v>
      </c>
      <c r="AW354" s="12" t="s">
        <v>35</v>
      </c>
      <c r="AX354" s="12" t="s">
        <v>80</v>
      </c>
      <c r="AY354" s="155" t="s">
        <v>144</v>
      </c>
    </row>
    <row r="355" spans="2:65" s="13" customFormat="1">
      <c r="B355" s="160"/>
      <c r="D355" s="150" t="s">
        <v>156</v>
      </c>
      <c r="E355" s="161" t="s">
        <v>1</v>
      </c>
      <c r="F355" s="162" t="s">
        <v>494</v>
      </c>
      <c r="H355" s="163">
        <v>21.42</v>
      </c>
      <c r="I355" s="164"/>
      <c r="L355" s="160"/>
      <c r="M355" s="165"/>
      <c r="T355" s="166"/>
      <c r="AT355" s="161" t="s">
        <v>156</v>
      </c>
      <c r="AU355" s="161" t="s">
        <v>90</v>
      </c>
      <c r="AV355" s="13" t="s">
        <v>90</v>
      </c>
      <c r="AW355" s="13" t="s">
        <v>35</v>
      </c>
      <c r="AX355" s="13" t="s">
        <v>80</v>
      </c>
      <c r="AY355" s="161" t="s">
        <v>144</v>
      </c>
    </row>
    <row r="356" spans="2:65" s="12" customFormat="1">
      <c r="B356" s="154"/>
      <c r="D356" s="150" t="s">
        <v>156</v>
      </c>
      <c r="E356" s="155" t="s">
        <v>1</v>
      </c>
      <c r="F356" s="156" t="s">
        <v>495</v>
      </c>
      <c r="H356" s="155" t="s">
        <v>1</v>
      </c>
      <c r="I356" s="157"/>
      <c r="L356" s="154"/>
      <c r="M356" s="158"/>
      <c r="T356" s="159"/>
      <c r="AT356" s="155" t="s">
        <v>156</v>
      </c>
      <c r="AU356" s="155" t="s">
        <v>90</v>
      </c>
      <c r="AV356" s="12" t="s">
        <v>88</v>
      </c>
      <c r="AW356" s="12" t="s">
        <v>35</v>
      </c>
      <c r="AX356" s="12" t="s">
        <v>80</v>
      </c>
      <c r="AY356" s="155" t="s">
        <v>144</v>
      </c>
    </row>
    <row r="357" spans="2:65" s="13" customFormat="1">
      <c r="B357" s="160"/>
      <c r="D357" s="150" t="s">
        <v>156</v>
      </c>
      <c r="E357" s="161" t="s">
        <v>1</v>
      </c>
      <c r="F357" s="162" t="s">
        <v>496</v>
      </c>
      <c r="H357" s="163">
        <v>2.2000000000000002</v>
      </c>
      <c r="I357" s="164"/>
      <c r="L357" s="160"/>
      <c r="M357" s="165"/>
      <c r="T357" s="166"/>
      <c r="AT357" s="161" t="s">
        <v>156</v>
      </c>
      <c r="AU357" s="161" t="s">
        <v>90</v>
      </c>
      <c r="AV357" s="13" t="s">
        <v>90</v>
      </c>
      <c r="AW357" s="13" t="s">
        <v>35</v>
      </c>
      <c r="AX357" s="13" t="s">
        <v>80</v>
      </c>
      <c r="AY357" s="161" t="s">
        <v>144</v>
      </c>
    </row>
    <row r="358" spans="2:65" s="12" customFormat="1">
      <c r="B358" s="154"/>
      <c r="D358" s="150" t="s">
        <v>156</v>
      </c>
      <c r="E358" s="155" t="s">
        <v>1</v>
      </c>
      <c r="F358" s="156" t="s">
        <v>497</v>
      </c>
      <c r="H358" s="155" t="s">
        <v>1</v>
      </c>
      <c r="I358" s="157"/>
      <c r="L358" s="154"/>
      <c r="M358" s="158"/>
      <c r="T358" s="159"/>
      <c r="AT358" s="155" t="s">
        <v>156</v>
      </c>
      <c r="AU358" s="155" t="s">
        <v>90</v>
      </c>
      <c r="AV358" s="12" t="s">
        <v>88</v>
      </c>
      <c r="AW358" s="12" t="s">
        <v>35</v>
      </c>
      <c r="AX358" s="12" t="s">
        <v>80</v>
      </c>
      <c r="AY358" s="155" t="s">
        <v>144</v>
      </c>
    </row>
    <row r="359" spans="2:65" s="13" customFormat="1">
      <c r="B359" s="160"/>
      <c r="D359" s="150" t="s">
        <v>156</v>
      </c>
      <c r="E359" s="161" t="s">
        <v>1</v>
      </c>
      <c r="F359" s="162" t="s">
        <v>498</v>
      </c>
      <c r="H359" s="163">
        <v>4.0199999999999996</v>
      </c>
      <c r="I359" s="164"/>
      <c r="L359" s="160"/>
      <c r="M359" s="165"/>
      <c r="T359" s="166"/>
      <c r="AT359" s="161" t="s">
        <v>156</v>
      </c>
      <c r="AU359" s="161" t="s">
        <v>90</v>
      </c>
      <c r="AV359" s="13" t="s">
        <v>90</v>
      </c>
      <c r="AW359" s="13" t="s">
        <v>35</v>
      </c>
      <c r="AX359" s="13" t="s">
        <v>80</v>
      </c>
      <c r="AY359" s="161" t="s">
        <v>144</v>
      </c>
    </row>
    <row r="360" spans="2:65" s="14" customFormat="1">
      <c r="B360" s="167"/>
      <c r="D360" s="150" t="s">
        <v>156</v>
      </c>
      <c r="E360" s="168" t="s">
        <v>1</v>
      </c>
      <c r="F360" s="169" t="s">
        <v>159</v>
      </c>
      <c r="H360" s="170">
        <v>59</v>
      </c>
      <c r="I360" s="171"/>
      <c r="L360" s="167"/>
      <c r="M360" s="172"/>
      <c r="T360" s="173"/>
      <c r="AT360" s="168" t="s">
        <v>156</v>
      </c>
      <c r="AU360" s="168" t="s">
        <v>90</v>
      </c>
      <c r="AV360" s="14" t="s">
        <v>160</v>
      </c>
      <c r="AW360" s="14" t="s">
        <v>35</v>
      </c>
      <c r="AX360" s="14" t="s">
        <v>88</v>
      </c>
      <c r="AY360" s="168" t="s">
        <v>144</v>
      </c>
    </row>
    <row r="361" spans="2:65" s="1" customFormat="1" ht="16.5" customHeight="1">
      <c r="B361" s="136"/>
      <c r="C361" s="177" t="s">
        <v>499</v>
      </c>
      <c r="D361" s="177" t="s">
        <v>185</v>
      </c>
      <c r="E361" s="178" t="s">
        <v>500</v>
      </c>
      <c r="F361" s="179" t="s">
        <v>501</v>
      </c>
      <c r="G361" s="180" t="s">
        <v>312</v>
      </c>
      <c r="H361" s="181">
        <v>59</v>
      </c>
      <c r="I361" s="182"/>
      <c r="J361" s="183">
        <f>ROUND(I361*H361,2)</f>
        <v>0</v>
      </c>
      <c r="K361" s="179" t="s">
        <v>151</v>
      </c>
      <c r="L361" s="184"/>
      <c r="M361" s="185" t="s">
        <v>1</v>
      </c>
      <c r="N361" s="186" t="s">
        <v>45</v>
      </c>
      <c r="P361" s="146">
        <f>O361*H361</f>
        <v>0</v>
      </c>
      <c r="Q361" s="146">
        <v>2.7</v>
      </c>
      <c r="R361" s="146">
        <f>Q361*H361</f>
        <v>159.30000000000001</v>
      </c>
      <c r="S361" s="146">
        <v>0</v>
      </c>
      <c r="T361" s="147">
        <f>S361*H361</f>
        <v>0</v>
      </c>
      <c r="AR361" s="148" t="s">
        <v>309</v>
      </c>
      <c r="AT361" s="148" t="s">
        <v>185</v>
      </c>
      <c r="AU361" s="148" t="s">
        <v>90</v>
      </c>
      <c r="AY361" s="17" t="s">
        <v>144</v>
      </c>
      <c r="BE361" s="149">
        <f>IF(N361="základní",J361,0)</f>
        <v>0</v>
      </c>
      <c r="BF361" s="149">
        <f>IF(N361="snížená",J361,0)</f>
        <v>0</v>
      </c>
      <c r="BG361" s="149">
        <f>IF(N361="zákl. přenesená",J361,0)</f>
        <v>0</v>
      </c>
      <c r="BH361" s="149">
        <f>IF(N361="sníž. přenesená",J361,0)</f>
        <v>0</v>
      </c>
      <c r="BI361" s="149">
        <f>IF(N361="nulová",J361,0)</f>
        <v>0</v>
      </c>
      <c r="BJ361" s="17" t="s">
        <v>88</v>
      </c>
      <c r="BK361" s="149">
        <f>ROUND(I361*H361,2)</f>
        <v>0</v>
      </c>
      <c r="BL361" s="17" t="s">
        <v>160</v>
      </c>
      <c r="BM361" s="148" t="s">
        <v>502</v>
      </c>
    </row>
    <row r="362" spans="2:65" s="1" customFormat="1" ht="19.5">
      <c r="B362" s="32"/>
      <c r="D362" s="150" t="s">
        <v>154</v>
      </c>
      <c r="F362" s="151" t="s">
        <v>503</v>
      </c>
      <c r="I362" s="152"/>
      <c r="L362" s="32"/>
      <c r="M362" s="153"/>
      <c r="T362" s="56"/>
      <c r="AT362" s="17" t="s">
        <v>154</v>
      </c>
      <c r="AU362" s="17" t="s">
        <v>90</v>
      </c>
    </row>
    <row r="363" spans="2:65" s="12" customFormat="1">
      <c r="B363" s="154"/>
      <c r="D363" s="150" t="s">
        <v>156</v>
      </c>
      <c r="E363" s="155" t="s">
        <v>1</v>
      </c>
      <c r="F363" s="156" t="s">
        <v>472</v>
      </c>
      <c r="H363" s="155" t="s">
        <v>1</v>
      </c>
      <c r="I363" s="157"/>
      <c r="L363" s="154"/>
      <c r="M363" s="158"/>
      <c r="T363" s="159"/>
      <c r="AT363" s="155" t="s">
        <v>156</v>
      </c>
      <c r="AU363" s="155" t="s">
        <v>90</v>
      </c>
      <c r="AV363" s="12" t="s">
        <v>88</v>
      </c>
      <c r="AW363" s="12" t="s">
        <v>35</v>
      </c>
      <c r="AX363" s="12" t="s">
        <v>80</v>
      </c>
      <c r="AY363" s="155" t="s">
        <v>144</v>
      </c>
    </row>
    <row r="364" spans="2:65" s="12" customFormat="1">
      <c r="B364" s="154"/>
      <c r="D364" s="150" t="s">
        <v>156</v>
      </c>
      <c r="E364" s="155" t="s">
        <v>1</v>
      </c>
      <c r="F364" s="156" t="s">
        <v>334</v>
      </c>
      <c r="H364" s="155" t="s">
        <v>1</v>
      </c>
      <c r="I364" s="157"/>
      <c r="L364" s="154"/>
      <c r="M364" s="158"/>
      <c r="T364" s="159"/>
      <c r="AT364" s="155" t="s">
        <v>156</v>
      </c>
      <c r="AU364" s="155" t="s">
        <v>90</v>
      </c>
      <c r="AV364" s="12" t="s">
        <v>88</v>
      </c>
      <c r="AW364" s="12" t="s">
        <v>35</v>
      </c>
      <c r="AX364" s="12" t="s">
        <v>80</v>
      </c>
      <c r="AY364" s="155" t="s">
        <v>144</v>
      </c>
    </row>
    <row r="365" spans="2:65" s="12" customFormat="1">
      <c r="B365" s="154"/>
      <c r="D365" s="150" t="s">
        <v>156</v>
      </c>
      <c r="E365" s="155" t="s">
        <v>1</v>
      </c>
      <c r="F365" s="156" t="s">
        <v>490</v>
      </c>
      <c r="H365" s="155" t="s">
        <v>1</v>
      </c>
      <c r="I365" s="157"/>
      <c r="L365" s="154"/>
      <c r="M365" s="158"/>
      <c r="T365" s="159"/>
      <c r="AT365" s="155" t="s">
        <v>156</v>
      </c>
      <c r="AU365" s="155" t="s">
        <v>90</v>
      </c>
      <c r="AV365" s="12" t="s">
        <v>88</v>
      </c>
      <c r="AW365" s="12" t="s">
        <v>35</v>
      </c>
      <c r="AX365" s="12" t="s">
        <v>80</v>
      </c>
      <c r="AY365" s="155" t="s">
        <v>144</v>
      </c>
    </row>
    <row r="366" spans="2:65" s="12" customFormat="1">
      <c r="B366" s="154"/>
      <c r="D366" s="150" t="s">
        <v>156</v>
      </c>
      <c r="E366" s="155" t="s">
        <v>1</v>
      </c>
      <c r="F366" s="156" t="s">
        <v>491</v>
      </c>
      <c r="H366" s="155" t="s">
        <v>1</v>
      </c>
      <c r="I366" s="157"/>
      <c r="L366" s="154"/>
      <c r="M366" s="158"/>
      <c r="T366" s="159"/>
      <c r="AT366" s="155" t="s">
        <v>156</v>
      </c>
      <c r="AU366" s="155" t="s">
        <v>90</v>
      </c>
      <c r="AV366" s="12" t="s">
        <v>88</v>
      </c>
      <c r="AW366" s="12" t="s">
        <v>35</v>
      </c>
      <c r="AX366" s="12" t="s">
        <v>80</v>
      </c>
      <c r="AY366" s="155" t="s">
        <v>144</v>
      </c>
    </row>
    <row r="367" spans="2:65" s="13" customFormat="1">
      <c r="B367" s="160"/>
      <c r="D367" s="150" t="s">
        <v>156</v>
      </c>
      <c r="E367" s="161" t="s">
        <v>1</v>
      </c>
      <c r="F367" s="162" t="s">
        <v>492</v>
      </c>
      <c r="H367" s="163">
        <v>31.36</v>
      </c>
      <c r="I367" s="164"/>
      <c r="L367" s="160"/>
      <c r="M367" s="165"/>
      <c r="T367" s="166"/>
      <c r="AT367" s="161" t="s">
        <v>156</v>
      </c>
      <c r="AU367" s="161" t="s">
        <v>90</v>
      </c>
      <c r="AV367" s="13" t="s">
        <v>90</v>
      </c>
      <c r="AW367" s="13" t="s">
        <v>35</v>
      </c>
      <c r="AX367" s="13" t="s">
        <v>80</v>
      </c>
      <c r="AY367" s="161" t="s">
        <v>144</v>
      </c>
    </row>
    <row r="368" spans="2:65" s="12" customFormat="1">
      <c r="B368" s="154"/>
      <c r="D368" s="150" t="s">
        <v>156</v>
      </c>
      <c r="E368" s="155" t="s">
        <v>1</v>
      </c>
      <c r="F368" s="156" t="s">
        <v>493</v>
      </c>
      <c r="H368" s="155" t="s">
        <v>1</v>
      </c>
      <c r="I368" s="157"/>
      <c r="L368" s="154"/>
      <c r="M368" s="158"/>
      <c r="T368" s="159"/>
      <c r="AT368" s="155" t="s">
        <v>156</v>
      </c>
      <c r="AU368" s="155" t="s">
        <v>90</v>
      </c>
      <c r="AV368" s="12" t="s">
        <v>88</v>
      </c>
      <c r="AW368" s="12" t="s">
        <v>35</v>
      </c>
      <c r="AX368" s="12" t="s">
        <v>80</v>
      </c>
      <c r="AY368" s="155" t="s">
        <v>144</v>
      </c>
    </row>
    <row r="369" spans="2:65" s="13" customFormat="1">
      <c r="B369" s="160"/>
      <c r="D369" s="150" t="s">
        <v>156</v>
      </c>
      <c r="E369" s="161" t="s">
        <v>1</v>
      </c>
      <c r="F369" s="162" t="s">
        <v>494</v>
      </c>
      <c r="H369" s="163">
        <v>21.42</v>
      </c>
      <c r="I369" s="164"/>
      <c r="L369" s="160"/>
      <c r="M369" s="165"/>
      <c r="T369" s="166"/>
      <c r="AT369" s="161" t="s">
        <v>156</v>
      </c>
      <c r="AU369" s="161" t="s">
        <v>90</v>
      </c>
      <c r="AV369" s="13" t="s">
        <v>90</v>
      </c>
      <c r="AW369" s="13" t="s">
        <v>35</v>
      </c>
      <c r="AX369" s="13" t="s">
        <v>80</v>
      </c>
      <c r="AY369" s="161" t="s">
        <v>144</v>
      </c>
    </row>
    <row r="370" spans="2:65" s="12" customFormat="1">
      <c r="B370" s="154"/>
      <c r="D370" s="150" t="s">
        <v>156</v>
      </c>
      <c r="E370" s="155" t="s">
        <v>1</v>
      </c>
      <c r="F370" s="156" t="s">
        <v>495</v>
      </c>
      <c r="H370" s="155" t="s">
        <v>1</v>
      </c>
      <c r="I370" s="157"/>
      <c r="L370" s="154"/>
      <c r="M370" s="158"/>
      <c r="T370" s="159"/>
      <c r="AT370" s="155" t="s">
        <v>156</v>
      </c>
      <c r="AU370" s="155" t="s">
        <v>90</v>
      </c>
      <c r="AV370" s="12" t="s">
        <v>88</v>
      </c>
      <c r="AW370" s="12" t="s">
        <v>35</v>
      </c>
      <c r="AX370" s="12" t="s">
        <v>80</v>
      </c>
      <c r="AY370" s="155" t="s">
        <v>144</v>
      </c>
    </row>
    <row r="371" spans="2:65" s="13" customFormat="1">
      <c r="B371" s="160"/>
      <c r="D371" s="150" t="s">
        <v>156</v>
      </c>
      <c r="E371" s="161" t="s">
        <v>1</v>
      </c>
      <c r="F371" s="162" t="s">
        <v>496</v>
      </c>
      <c r="H371" s="163">
        <v>2.2000000000000002</v>
      </c>
      <c r="I371" s="164"/>
      <c r="L371" s="160"/>
      <c r="M371" s="165"/>
      <c r="T371" s="166"/>
      <c r="AT371" s="161" t="s">
        <v>156</v>
      </c>
      <c r="AU371" s="161" t="s">
        <v>90</v>
      </c>
      <c r="AV371" s="13" t="s">
        <v>90</v>
      </c>
      <c r="AW371" s="13" t="s">
        <v>35</v>
      </c>
      <c r="AX371" s="13" t="s">
        <v>80</v>
      </c>
      <c r="AY371" s="161" t="s">
        <v>144</v>
      </c>
    </row>
    <row r="372" spans="2:65" s="12" customFormat="1">
      <c r="B372" s="154"/>
      <c r="D372" s="150" t="s">
        <v>156</v>
      </c>
      <c r="E372" s="155" t="s">
        <v>1</v>
      </c>
      <c r="F372" s="156" t="s">
        <v>497</v>
      </c>
      <c r="H372" s="155" t="s">
        <v>1</v>
      </c>
      <c r="I372" s="157"/>
      <c r="L372" s="154"/>
      <c r="M372" s="158"/>
      <c r="T372" s="159"/>
      <c r="AT372" s="155" t="s">
        <v>156</v>
      </c>
      <c r="AU372" s="155" t="s">
        <v>90</v>
      </c>
      <c r="AV372" s="12" t="s">
        <v>88</v>
      </c>
      <c r="AW372" s="12" t="s">
        <v>35</v>
      </c>
      <c r="AX372" s="12" t="s">
        <v>80</v>
      </c>
      <c r="AY372" s="155" t="s">
        <v>144</v>
      </c>
    </row>
    <row r="373" spans="2:65" s="13" customFormat="1">
      <c r="B373" s="160"/>
      <c r="D373" s="150" t="s">
        <v>156</v>
      </c>
      <c r="E373" s="161" t="s">
        <v>1</v>
      </c>
      <c r="F373" s="162" t="s">
        <v>498</v>
      </c>
      <c r="H373" s="163">
        <v>4.0199999999999996</v>
      </c>
      <c r="I373" s="164"/>
      <c r="L373" s="160"/>
      <c r="M373" s="165"/>
      <c r="T373" s="166"/>
      <c r="AT373" s="161" t="s">
        <v>156</v>
      </c>
      <c r="AU373" s="161" t="s">
        <v>90</v>
      </c>
      <c r="AV373" s="13" t="s">
        <v>90</v>
      </c>
      <c r="AW373" s="13" t="s">
        <v>35</v>
      </c>
      <c r="AX373" s="13" t="s">
        <v>80</v>
      </c>
      <c r="AY373" s="161" t="s">
        <v>144</v>
      </c>
    </row>
    <row r="374" spans="2:65" s="14" customFormat="1">
      <c r="B374" s="167"/>
      <c r="D374" s="150" t="s">
        <v>156</v>
      </c>
      <c r="E374" s="168" t="s">
        <v>1</v>
      </c>
      <c r="F374" s="169" t="s">
        <v>159</v>
      </c>
      <c r="H374" s="170">
        <v>59</v>
      </c>
      <c r="I374" s="171"/>
      <c r="L374" s="167"/>
      <c r="M374" s="172"/>
      <c r="T374" s="173"/>
      <c r="AT374" s="168" t="s">
        <v>156</v>
      </c>
      <c r="AU374" s="168" t="s">
        <v>90</v>
      </c>
      <c r="AV374" s="14" t="s">
        <v>160</v>
      </c>
      <c r="AW374" s="14" t="s">
        <v>35</v>
      </c>
      <c r="AX374" s="14" t="s">
        <v>88</v>
      </c>
      <c r="AY374" s="168" t="s">
        <v>144</v>
      </c>
    </row>
    <row r="375" spans="2:65" s="1" customFormat="1" ht="24.2" customHeight="1">
      <c r="B375" s="136"/>
      <c r="C375" s="137" t="s">
        <v>188</v>
      </c>
      <c r="D375" s="137" t="s">
        <v>147</v>
      </c>
      <c r="E375" s="138" t="s">
        <v>504</v>
      </c>
      <c r="F375" s="139" t="s">
        <v>505</v>
      </c>
      <c r="G375" s="140" t="s">
        <v>312</v>
      </c>
      <c r="H375" s="141">
        <v>613.84799999999996</v>
      </c>
      <c r="I375" s="142"/>
      <c r="J375" s="143">
        <f>ROUND(I375*H375,2)</f>
        <v>0</v>
      </c>
      <c r="K375" s="139" t="s">
        <v>176</v>
      </c>
      <c r="L375" s="32"/>
      <c r="M375" s="144" t="s">
        <v>1</v>
      </c>
      <c r="N375" s="145" t="s">
        <v>45</v>
      </c>
      <c r="P375" s="146">
        <f>O375*H375</f>
        <v>0</v>
      </c>
      <c r="Q375" s="146">
        <v>0</v>
      </c>
      <c r="R375" s="146">
        <f>Q375*H375</f>
        <v>0</v>
      </c>
      <c r="S375" s="146">
        <v>0</v>
      </c>
      <c r="T375" s="147">
        <f>S375*H375</f>
        <v>0</v>
      </c>
      <c r="AR375" s="148" t="s">
        <v>160</v>
      </c>
      <c r="AT375" s="148" t="s">
        <v>147</v>
      </c>
      <c r="AU375" s="148" t="s">
        <v>90</v>
      </c>
      <c r="AY375" s="17" t="s">
        <v>144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7" t="s">
        <v>88</v>
      </c>
      <c r="BK375" s="149">
        <f>ROUND(I375*H375,2)</f>
        <v>0</v>
      </c>
      <c r="BL375" s="17" t="s">
        <v>160</v>
      </c>
      <c r="BM375" s="148" t="s">
        <v>506</v>
      </c>
    </row>
    <row r="376" spans="2:65" s="1" customFormat="1" ht="39">
      <c r="B376" s="32"/>
      <c r="D376" s="150" t="s">
        <v>178</v>
      </c>
      <c r="F376" s="174" t="s">
        <v>507</v>
      </c>
      <c r="I376" s="152"/>
      <c r="L376" s="32"/>
      <c r="M376" s="153"/>
      <c r="T376" s="56"/>
      <c r="AT376" s="17" t="s">
        <v>178</v>
      </c>
      <c r="AU376" s="17" t="s">
        <v>90</v>
      </c>
    </row>
    <row r="377" spans="2:65" s="1" customFormat="1">
      <c r="B377" s="32"/>
      <c r="D377" s="175" t="s">
        <v>180</v>
      </c>
      <c r="F377" s="176" t="s">
        <v>508</v>
      </c>
      <c r="I377" s="152"/>
      <c r="L377" s="32"/>
      <c r="M377" s="153"/>
      <c r="T377" s="56"/>
      <c r="AT377" s="17" t="s">
        <v>180</v>
      </c>
      <c r="AU377" s="17" t="s">
        <v>90</v>
      </c>
    </row>
    <row r="378" spans="2:65" s="12" customFormat="1">
      <c r="B378" s="154"/>
      <c r="D378" s="150" t="s">
        <v>156</v>
      </c>
      <c r="E378" s="155" t="s">
        <v>1</v>
      </c>
      <c r="F378" s="156" t="s">
        <v>509</v>
      </c>
      <c r="H378" s="155" t="s">
        <v>1</v>
      </c>
      <c r="I378" s="157"/>
      <c r="L378" s="154"/>
      <c r="M378" s="158"/>
      <c r="T378" s="159"/>
      <c r="AT378" s="155" t="s">
        <v>156</v>
      </c>
      <c r="AU378" s="155" t="s">
        <v>90</v>
      </c>
      <c r="AV378" s="12" t="s">
        <v>88</v>
      </c>
      <c r="AW378" s="12" t="s">
        <v>35</v>
      </c>
      <c r="AX378" s="12" t="s">
        <v>80</v>
      </c>
      <c r="AY378" s="155" t="s">
        <v>144</v>
      </c>
    </row>
    <row r="379" spans="2:65" s="12" customFormat="1">
      <c r="B379" s="154"/>
      <c r="D379" s="150" t="s">
        <v>156</v>
      </c>
      <c r="E379" s="155" t="s">
        <v>1</v>
      </c>
      <c r="F379" s="156" t="s">
        <v>334</v>
      </c>
      <c r="H379" s="155" t="s">
        <v>1</v>
      </c>
      <c r="I379" s="157"/>
      <c r="L379" s="154"/>
      <c r="M379" s="158"/>
      <c r="T379" s="159"/>
      <c r="AT379" s="155" t="s">
        <v>156</v>
      </c>
      <c r="AU379" s="155" t="s">
        <v>90</v>
      </c>
      <c r="AV379" s="12" t="s">
        <v>88</v>
      </c>
      <c r="AW379" s="12" t="s">
        <v>35</v>
      </c>
      <c r="AX379" s="12" t="s">
        <v>80</v>
      </c>
      <c r="AY379" s="155" t="s">
        <v>144</v>
      </c>
    </row>
    <row r="380" spans="2:65" s="12" customFormat="1">
      <c r="B380" s="154"/>
      <c r="D380" s="150" t="s">
        <v>156</v>
      </c>
      <c r="E380" s="155" t="s">
        <v>1</v>
      </c>
      <c r="F380" s="156" t="s">
        <v>510</v>
      </c>
      <c r="H380" s="155" t="s">
        <v>1</v>
      </c>
      <c r="I380" s="157"/>
      <c r="L380" s="154"/>
      <c r="M380" s="158"/>
      <c r="T380" s="159"/>
      <c r="AT380" s="155" t="s">
        <v>156</v>
      </c>
      <c r="AU380" s="155" t="s">
        <v>90</v>
      </c>
      <c r="AV380" s="12" t="s">
        <v>88</v>
      </c>
      <c r="AW380" s="12" t="s">
        <v>35</v>
      </c>
      <c r="AX380" s="12" t="s">
        <v>80</v>
      </c>
      <c r="AY380" s="155" t="s">
        <v>144</v>
      </c>
    </row>
    <row r="381" spans="2:65" s="12" customFormat="1">
      <c r="B381" s="154"/>
      <c r="D381" s="150" t="s">
        <v>156</v>
      </c>
      <c r="E381" s="155" t="s">
        <v>1</v>
      </c>
      <c r="F381" s="156" t="s">
        <v>511</v>
      </c>
      <c r="H381" s="155" t="s">
        <v>1</v>
      </c>
      <c r="I381" s="157"/>
      <c r="L381" s="154"/>
      <c r="M381" s="158"/>
      <c r="T381" s="159"/>
      <c r="AT381" s="155" t="s">
        <v>156</v>
      </c>
      <c r="AU381" s="155" t="s">
        <v>90</v>
      </c>
      <c r="AV381" s="12" t="s">
        <v>88</v>
      </c>
      <c r="AW381" s="12" t="s">
        <v>35</v>
      </c>
      <c r="AX381" s="12" t="s">
        <v>80</v>
      </c>
      <c r="AY381" s="155" t="s">
        <v>144</v>
      </c>
    </row>
    <row r="382" spans="2:65" s="13" customFormat="1">
      <c r="B382" s="160"/>
      <c r="D382" s="150" t="s">
        <v>156</v>
      </c>
      <c r="E382" s="161" t="s">
        <v>1</v>
      </c>
      <c r="F382" s="162" t="s">
        <v>512</v>
      </c>
      <c r="H382" s="163">
        <v>539.72799999999995</v>
      </c>
      <c r="I382" s="164"/>
      <c r="L382" s="160"/>
      <c r="M382" s="165"/>
      <c r="T382" s="166"/>
      <c r="AT382" s="161" t="s">
        <v>156</v>
      </c>
      <c r="AU382" s="161" t="s">
        <v>90</v>
      </c>
      <c r="AV382" s="13" t="s">
        <v>90</v>
      </c>
      <c r="AW382" s="13" t="s">
        <v>35</v>
      </c>
      <c r="AX382" s="13" t="s">
        <v>80</v>
      </c>
      <c r="AY382" s="161" t="s">
        <v>144</v>
      </c>
    </row>
    <row r="383" spans="2:65" s="12" customFormat="1">
      <c r="B383" s="154"/>
      <c r="D383" s="150" t="s">
        <v>156</v>
      </c>
      <c r="E383" s="155" t="s">
        <v>1</v>
      </c>
      <c r="F383" s="156" t="s">
        <v>513</v>
      </c>
      <c r="H383" s="155" t="s">
        <v>1</v>
      </c>
      <c r="I383" s="157"/>
      <c r="L383" s="154"/>
      <c r="M383" s="158"/>
      <c r="T383" s="159"/>
      <c r="AT383" s="155" t="s">
        <v>156</v>
      </c>
      <c r="AU383" s="155" t="s">
        <v>90</v>
      </c>
      <c r="AV383" s="12" t="s">
        <v>88</v>
      </c>
      <c r="AW383" s="12" t="s">
        <v>35</v>
      </c>
      <c r="AX383" s="12" t="s">
        <v>80</v>
      </c>
      <c r="AY383" s="155" t="s">
        <v>144</v>
      </c>
    </row>
    <row r="384" spans="2:65" s="13" customFormat="1">
      <c r="B384" s="160"/>
      <c r="D384" s="150" t="s">
        <v>156</v>
      </c>
      <c r="E384" s="161" t="s">
        <v>1</v>
      </c>
      <c r="F384" s="162" t="s">
        <v>514</v>
      </c>
      <c r="H384" s="163">
        <v>32.58</v>
      </c>
      <c r="I384" s="164"/>
      <c r="L384" s="160"/>
      <c r="M384" s="165"/>
      <c r="T384" s="166"/>
      <c r="AT384" s="161" t="s">
        <v>156</v>
      </c>
      <c r="AU384" s="161" t="s">
        <v>90</v>
      </c>
      <c r="AV384" s="13" t="s">
        <v>90</v>
      </c>
      <c r="AW384" s="13" t="s">
        <v>35</v>
      </c>
      <c r="AX384" s="13" t="s">
        <v>80</v>
      </c>
      <c r="AY384" s="161" t="s">
        <v>144</v>
      </c>
    </row>
    <row r="385" spans="2:65" s="12" customFormat="1">
      <c r="B385" s="154"/>
      <c r="D385" s="150" t="s">
        <v>156</v>
      </c>
      <c r="E385" s="155" t="s">
        <v>1</v>
      </c>
      <c r="F385" s="156" t="s">
        <v>515</v>
      </c>
      <c r="H385" s="155" t="s">
        <v>1</v>
      </c>
      <c r="I385" s="157"/>
      <c r="L385" s="154"/>
      <c r="M385" s="158"/>
      <c r="T385" s="159"/>
      <c r="AT385" s="155" t="s">
        <v>156</v>
      </c>
      <c r="AU385" s="155" t="s">
        <v>90</v>
      </c>
      <c r="AV385" s="12" t="s">
        <v>88</v>
      </c>
      <c r="AW385" s="12" t="s">
        <v>35</v>
      </c>
      <c r="AX385" s="12" t="s">
        <v>80</v>
      </c>
      <c r="AY385" s="155" t="s">
        <v>144</v>
      </c>
    </row>
    <row r="386" spans="2:65" s="13" customFormat="1">
      <c r="B386" s="160"/>
      <c r="D386" s="150" t="s">
        <v>156</v>
      </c>
      <c r="E386" s="161" t="s">
        <v>1</v>
      </c>
      <c r="F386" s="162" t="s">
        <v>516</v>
      </c>
      <c r="H386" s="163">
        <v>36.091999999999999</v>
      </c>
      <c r="I386" s="164"/>
      <c r="L386" s="160"/>
      <c r="M386" s="165"/>
      <c r="T386" s="166"/>
      <c r="AT386" s="161" t="s">
        <v>156</v>
      </c>
      <c r="AU386" s="161" t="s">
        <v>90</v>
      </c>
      <c r="AV386" s="13" t="s">
        <v>90</v>
      </c>
      <c r="AW386" s="13" t="s">
        <v>35</v>
      </c>
      <c r="AX386" s="13" t="s">
        <v>80</v>
      </c>
      <c r="AY386" s="161" t="s">
        <v>144</v>
      </c>
    </row>
    <row r="387" spans="2:65" s="15" customFormat="1">
      <c r="B387" s="190"/>
      <c r="D387" s="150" t="s">
        <v>156</v>
      </c>
      <c r="E387" s="191" t="s">
        <v>1</v>
      </c>
      <c r="F387" s="192" t="s">
        <v>517</v>
      </c>
      <c r="H387" s="193">
        <v>608.4</v>
      </c>
      <c r="I387" s="194"/>
      <c r="L387" s="190"/>
      <c r="M387" s="195"/>
      <c r="T387" s="196"/>
      <c r="AT387" s="191" t="s">
        <v>156</v>
      </c>
      <c r="AU387" s="191" t="s">
        <v>90</v>
      </c>
      <c r="AV387" s="15" t="s">
        <v>167</v>
      </c>
      <c r="AW387" s="15" t="s">
        <v>35</v>
      </c>
      <c r="AX387" s="15" t="s">
        <v>80</v>
      </c>
      <c r="AY387" s="191" t="s">
        <v>144</v>
      </c>
    </row>
    <row r="388" spans="2:65" s="12" customFormat="1">
      <c r="B388" s="154"/>
      <c r="D388" s="150" t="s">
        <v>156</v>
      </c>
      <c r="E388" s="155" t="s">
        <v>1</v>
      </c>
      <c r="F388" s="156" t="s">
        <v>518</v>
      </c>
      <c r="H388" s="155" t="s">
        <v>1</v>
      </c>
      <c r="I388" s="157"/>
      <c r="L388" s="154"/>
      <c r="M388" s="158"/>
      <c r="T388" s="159"/>
      <c r="AT388" s="155" t="s">
        <v>156</v>
      </c>
      <c r="AU388" s="155" t="s">
        <v>90</v>
      </c>
      <c r="AV388" s="12" t="s">
        <v>88</v>
      </c>
      <c r="AW388" s="12" t="s">
        <v>35</v>
      </c>
      <c r="AX388" s="12" t="s">
        <v>80</v>
      </c>
      <c r="AY388" s="155" t="s">
        <v>144</v>
      </c>
    </row>
    <row r="389" spans="2:65" s="12" customFormat="1">
      <c r="B389" s="154"/>
      <c r="D389" s="150" t="s">
        <v>156</v>
      </c>
      <c r="E389" s="155" t="s">
        <v>1</v>
      </c>
      <c r="F389" s="156" t="s">
        <v>86</v>
      </c>
      <c r="H389" s="155" t="s">
        <v>1</v>
      </c>
      <c r="I389" s="157"/>
      <c r="L389" s="154"/>
      <c r="M389" s="158"/>
      <c r="T389" s="159"/>
      <c r="AT389" s="155" t="s">
        <v>156</v>
      </c>
      <c r="AU389" s="155" t="s">
        <v>90</v>
      </c>
      <c r="AV389" s="12" t="s">
        <v>88</v>
      </c>
      <c r="AW389" s="12" t="s">
        <v>35</v>
      </c>
      <c r="AX389" s="12" t="s">
        <v>80</v>
      </c>
      <c r="AY389" s="155" t="s">
        <v>144</v>
      </c>
    </row>
    <row r="390" spans="2:65" s="12" customFormat="1">
      <c r="B390" s="154"/>
      <c r="D390" s="150" t="s">
        <v>156</v>
      </c>
      <c r="E390" s="155" t="s">
        <v>1</v>
      </c>
      <c r="F390" s="156" t="s">
        <v>519</v>
      </c>
      <c r="H390" s="155" t="s">
        <v>1</v>
      </c>
      <c r="I390" s="157"/>
      <c r="L390" s="154"/>
      <c r="M390" s="158"/>
      <c r="T390" s="159"/>
      <c r="AT390" s="155" t="s">
        <v>156</v>
      </c>
      <c r="AU390" s="155" t="s">
        <v>90</v>
      </c>
      <c r="AV390" s="12" t="s">
        <v>88</v>
      </c>
      <c r="AW390" s="12" t="s">
        <v>35</v>
      </c>
      <c r="AX390" s="12" t="s">
        <v>80</v>
      </c>
      <c r="AY390" s="155" t="s">
        <v>144</v>
      </c>
    </row>
    <row r="391" spans="2:65" s="13" customFormat="1">
      <c r="B391" s="160"/>
      <c r="D391" s="150" t="s">
        <v>156</v>
      </c>
      <c r="E391" s="161" t="s">
        <v>1</v>
      </c>
      <c r="F391" s="162" t="s">
        <v>520</v>
      </c>
      <c r="H391" s="163">
        <v>5.4480000000000004</v>
      </c>
      <c r="I391" s="164"/>
      <c r="L391" s="160"/>
      <c r="M391" s="165"/>
      <c r="T391" s="166"/>
      <c r="AT391" s="161" t="s">
        <v>156</v>
      </c>
      <c r="AU391" s="161" t="s">
        <v>90</v>
      </c>
      <c r="AV391" s="13" t="s">
        <v>90</v>
      </c>
      <c r="AW391" s="13" t="s">
        <v>35</v>
      </c>
      <c r="AX391" s="13" t="s">
        <v>80</v>
      </c>
      <c r="AY391" s="161" t="s">
        <v>144</v>
      </c>
    </row>
    <row r="392" spans="2:65" s="14" customFormat="1">
      <c r="B392" s="167"/>
      <c r="D392" s="150" t="s">
        <v>156</v>
      </c>
      <c r="E392" s="168" t="s">
        <v>1</v>
      </c>
      <c r="F392" s="169" t="s">
        <v>159</v>
      </c>
      <c r="H392" s="170">
        <v>613.84799999999996</v>
      </c>
      <c r="I392" s="171"/>
      <c r="L392" s="167"/>
      <c r="M392" s="172"/>
      <c r="T392" s="173"/>
      <c r="AT392" s="168" t="s">
        <v>156</v>
      </c>
      <c r="AU392" s="168" t="s">
        <v>90</v>
      </c>
      <c r="AV392" s="14" t="s">
        <v>160</v>
      </c>
      <c r="AW392" s="14" t="s">
        <v>35</v>
      </c>
      <c r="AX392" s="14" t="s">
        <v>88</v>
      </c>
      <c r="AY392" s="168" t="s">
        <v>144</v>
      </c>
    </row>
    <row r="393" spans="2:65" s="1" customFormat="1" ht="21.75" customHeight="1">
      <c r="B393" s="136"/>
      <c r="C393" s="137" t="s">
        <v>521</v>
      </c>
      <c r="D393" s="137" t="s">
        <v>147</v>
      </c>
      <c r="E393" s="138" t="s">
        <v>522</v>
      </c>
      <c r="F393" s="139" t="s">
        <v>523</v>
      </c>
      <c r="G393" s="140" t="s">
        <v>150</v>
      </c>
      <c r="H393" s="141">
        <v>341.25</v>
      </c>
      <c r="I393" s="142"/>
      <c r="J393" s="143">
        <f>ROUND(I393*H393,2)</f>
        <v>0</v>
      </c>
      <c r="K393" s="139" t="s">
        <v>176</v>
      </c>
      <c r="L393" s="32"/>
      <c r="M393" s="144" t="s">
        <v>1</v>
      </c>
      <c r="N393" s="145" t="s">
        <v>45</v>
      </c>
      <c r="P393" s="146">
        <f>O393*H393</f>
        <v>0</v>
      </c>
      <c r="Q393" s="146">
        <v>8.6499999999999997E-3</v>
      </c>
      <c r="R393" s="146">
        <f>Q393*H393</f>
        <v>2.9518125</v>
      </c>
      <c r="S393" s="146">
        <v>0</v>
      </c>
      <c r="T393" s="147">
        <f>S393*H393</f>
        <v>0</v>
      </c>
      <c r="AR393" s="148" t="s">
        <v>160</v>
      </c>
      <c r="AT393" s="148" t="s">
        <v>147</v>
      </c>
      <c r="AU393" s="148" t="s">
        <v>90</v>
      </c>
      <c r="AY393" s="17" t="s">
        <v>144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7" t="s">
        <v>88</v>
      </c>
      <c r="BK393" s="149">
        <f>ROUND(I393*H393,2)</f>
        <v>0</v>
      </c>
      <c r="BL393" s="17" t="s">
        <v>160</v>
      </c>
      <c r="BM393" s="148" t="s">
        <v>524</v>
      </c>
    </row>
    <row r="394" spans="2:65" s="1" customFormat="1" ht="39">
      <c r="B394" s="32"/>
      <c r="D394" s="150" t="s">
        <v>178</v>
      </c>
      <c r="F394" s="174" t="s">
        <v>525</v>
      </c>
      <c r="I394" s="152"/>
      <c r="L394" s="32"/>
      <c r="M394" s="153"/>
      <c r="T394" s="56"/>
      <c r="AT394" s="17" t="s">
        <v>178</v>
      </c>
      <c r="AU394" s="17" t="s">
        <v>90</v>
      </c>
    </row>
    <row r="395" spans="2:65" s="1" customFormat="1">
      <c r="B395" s="32"/>
      <c r="D395" s="175" t="s">
        <v>180</v>
      </c>
      <c r="F395" s="176" t="s">
        <v>526</v>
      </c>
      <c r="I395" s="152"/>
      <c r="L395" s="32"/>
      <c r="M395" s="153"/>
      <c r="T395" s="56"/>
      <c r="AT395" s="17" t="s">
        <v>180</v>
      </c>
      <c r="AU395" s="17" t="s">
        <v>90</v>
      </c>
    </row>
    <row r="396" spans="2:65" s="12" customFormat="1">
      <c r="B396" s="154"/>
      <c r="D396" s="150" t="s">
        <v>156</v>
      </c>
      <c r="E396" s="155" t="s">
        <v>1</v>
      </c>
      <c r="F396" s="156" t="s">
        <v>509</v>
      </c>
      <c r="H396" s="155" t="s">
        <v>1</v>
      </c>
      <c r="I396" s="157"/>
      <c r="L396" s="154"/>
      <c r="M396" s="158"/>
      <c r="T396" s="159"/>
      <c r="AT396" s="155" t="s">
        <v>156</v>
      </c>
      <c r="AU396" s="155" t="s">
        <v>90</v>
      </c>
      <c r="AV396" s="12" t="s">
        <v>88</v>
      </c>
      <c r="AW396" s="12" t="s">
        <v>35</v>
      </c>
      <c r="AX396" s="12" t="s">
        <v>80</v>
      </c>
      <c r="AY396" s="155" t="s">
        <v>144</v>
      </c>
    </row>
    <row r="397" spans="2:65" s="12" customFormat="1">
      <c r="B397" s="154"/>
      <c r="D397" s="150" t="s">
        <v>156</v>
      </c>
      <c r="E397" s="155" t="s">
        <v>1</v>
      </c>
      <c r="F397" s="156" t="s">
        <v>334</v>
      </c>
      <c r="H397" s="155" t="s">
        <v>1</v>
      </c>
      <c r="I397" s="157"/>
      <c r="L397" s="154"/>
      <c r="M397" s="158"/>
      <c r="T397" s="159"/>
      <c r="AT397" s="155" t="s">
        <v>156</v>
      </c>
      <c r="AU397" s="155" t="s">
        <v>90</v>
      </c>
      <c r="AV397" s="12" t="s">
        <v>88</v>
      </c>
      <c r="AW397" s="12" t="s">
        <v>35</v>
      </c>
      <c r="AX397" s="12" t="s">
        <v>80</v>
      </c>
      <c r="AY397" s="155" t="s">
        <v>144</v>
      </c>
    </row>
    <row r="398" spans="2:65" s="13" customFormat="1">
      <c r="B398" s="160"/>
      <c r="D398" s="150" t="s">
        <v>156</v>
      </c>
      <c r="E398" s="161" t="s">
        <v>1</v>
      </c>
      <c r="F398" s="162" t="s">
        <v>527</v>
      </c>
      <c r="H398" s="163">
        <v>240.16</v>
      </c>
      <c r="I398" s="164"/>
      <c r="L398" s="160"/>
      <c r="M398" s="165"/>
      <c r="T398" s="166"/>
      <c r="AT398" s="161" t="s">
        <v>156</v>
      </c>
      <c r="AU398" s="161" t="s">
        <v>90</v>
      </c>
      <c r="AV398" s="13" t="s">
        <v>90</v>
      </c>
      <c r="AW398" s="13" t="s">
        <v>35</v>
      </c>
      <c r="AX398" s="13" t="s">
        <v>80</v>
      </c>
      <c r="AY398" s="161" t="s">
        <v>144</v>
      </c>
    </row>
    <row r="399" spans="2:65" s="13" customFormat="1">
      <c r="B399" s="160"/>
      <c r="D399" s="150" t="s">
        <v>156</v>
      </c>
      <c r="E399" s="161" t="s">
        <v>1</v>
      </c>
      <c r="F399" s="162" t="s">
        <v>528</v>
      </c>
      <c r="H399" s="163">
        <v>21.36</v>
      </c>
      <c r="I399" s="164"/>
      <c r="L399" s="160"/>
      <c r="M399" s="165"/>
      <c r="T399" s="166"/>
      <c r="AT399" s="161" t="s">
        <v>156</v>
      </c>
      <c r="AU399" s="161" t="s">
        <v>90</v>
      </c>
      <c r="AV399" s="13" t="s">
        <v>90</v>
      </c>
      <c r="AW399" s="13" t="s">
        <v>35</v>
      </c>
      <c r="AX399" s="13" t="s">
        <v>80</v>
      </c>
      <c r="AY399" s="161" t="s">
        <v>144</v>
      </c>
    </row>
    <row r="400" spans="2:65" s="13" customFormat="1">
      <c r="B400" s="160"/>
      <c r="D400" s="150" t="s">
        <v>156</v>
      </c>
      <c r="E400" s="161" t="s">
        <v>1</v>
      </c>
      <c r="F400" s="162" t="s">
        <v>529</v>
      </c>
      <c r="H400" s="163">
        <v>61.6</v>
      </c>
      <c r="I400" s="164"/>
      <c r="L400" s="160"/>
      <c r="M400" s="165"/>
      <c r="T400" s="166"/>
      <c r="AT400" s="161" t="s">
        <v>156</v>
      </c>
      <c r="AU400" s="161" t="s">
        <v>90</v>
      </c>
      <c r="AV400" s="13" t="s">
        <v>90</v>
      </c>
      <c r="AW400" s="13" t="s">
        <v>35</v>
      </c>
      <c r="AX400" s="13" t="s">
        <v>80</v>
      </c>
      <c r="AY400" s="161" t="s">
        <v>144</v>
      </c>
    </row>
    <row r="401" spans="2:65" s="15" customFormat="1">
      <c r="B401" s="190"/>
      <c r="D401" s="150" t="s">
        <v>156</v>
      </c>
      <c r="E401" s="191" t="s">
        <v>1</v>
      </c>
      <c r="F401" s="192" t="s">
        <v>517</v>
      </c>
      <c r="H401" s="193">
        <v>323.12</v>
      </c>
      <c r="I401" s="194"/>
      <c r="L401" s="190"/>
      <c r="M401" s="195"/>
      <c r="T401" s="196"/>
      <c r="AT401" s="191" t="s">
        <v>156</v>
      </c>
      <c r="AU401" s="191" t="s">
        <v>90</v>
      </c>
      <c r="AV401" s="15" t="s">
        <v>167</v>
      </c>
      <c r="AW401" s="15" t="s">
        <v>35</v>
      </c>
      <c r="AX401" s="15" t="s">
        <v>80</v>
      </c>
      <c r="AY401" s="191" t="s">
        <v>144</v>
      </c>
    </row>
    <row r="402" spans="2:65" s="12" customFormat="1">
      <c r="B402" s="154"/>
      <c r="D402" s="150" t="s">
        <v>156</v>
      </c>
      <c r="E402" s="155" t="s">
        <v>1</v>
      </c>
      <c r="F402" s="156" t="s">
        <v>157</v>
      </c>
      <c r="H402" s="155" t="s">
        <v>1</v>
      </c>
      <c r="I402" s="157"/>
      <c r="L402" s="154"/>
      <c r="M402" s="158"/>
      <c r="T402" s="159"/>
      <c r="AT402" s="155" t="s">
        <v>156</v>
      </c>
      <c r="AU402" s="155" t="s">
        <v>90</v>
      </c>
      <c r="AV402" s="12" t="s">
        <v>88</v>
      </c>
      <c r="AW402" s="12" t="s">
        <v>35</v>
      </c>
      <c r="AX402" s="12" t="s">
        <v>80</v>
      </c>
      <c r="AY402" s="155" t="s">
        <v>144</v>
      </c>
    </row>
    <row r="403" spans="2:65" s="12" customFormat="1">
      <c r="B403" s="154"/>
      <c r="D403" s="150" t="s">
        <v>156</v>
      </c>
      <c r="E403" s="155" t="s">
        <v>1</v>
      </c>
      <c r="F403" s="156" t="s">
        <v>86</v>
      </c>
      <c r="H403" s="155" t="s">
        <v>1</v>
      </c>
      <c r="I403" s="157"/>
      <c r="L403" s="154"/>
      <c r="M403" s="158"/>
      <c r="T403" s="159"/>
      <c r="AT403" s="155" t="s">
        <v>156</v>
      </c>
      <c r="AU403" s="155" t="s">
        <v>90</v>
      </c>
      <c r="AV403" s="12" t="s">
        <v>88</v>
      </c>
      <c r="AW403" s="12" t="s">
        <v>35</v>
      </c>
      <c r="AX403" s="12" t="s">
        <v>80</v>
      </c>
      <c r="AY403" s="155" t="s">
        <v>144</v>
      </c>
    </row>
    <row r="404" spans="2:65" s="12" customFormat="1">
      <c r="B404" s="154"/>
      <c r="D404" s="150" t="s">
        <v>156</v>
      </c>
      <c r="E404" s="155" t="s">
        <v>1</v>
      </c>
      <c r="F404" s="156" t="s">
        <v>530</v>
      </c>
      <c r="H404" s="155" t="s">
        <v>1</v>
      </c>
      <c r="I404" s="157"/>
      <c r="L404" s="154"/>
      <c r="M404" s="158"/>
      <c r="T404" s="159"/>
      <c r="AT404" s="155" t="s">
        <v>156</v>
      </c>
      <c r="AU404" s="155" t="s">
        <v>90</v>
      </c>
      <c r="AV404" s="12" t="s">
        <v>88</v>
      </c>
      <c r="AW404" s="12" t="s">
        <v>35</v>
      </c>
      <c r="AX404" s="12" t="s">
        <v>80</v>
      </c>
      <c r="AY404" s="155" t="s">
        <v>144</v>
      </c>
    </row>
    <row r="405" spans="2:65" s="13" customFormat="1" ht="22.5">
      <c r="B405" s="160"/>
      <c r="D405" s="150" t="s">
        <v>156</v>
      </c>
      <c r="E405" s="161" t="s">
        <v>1</v>
      </c>
      <c r="F405" s="162" t="s">
        <v>531</v>
      </c>
      <c r="H405" s="163">
        <v>18.13</v>
      </c>
      <c r="I405" s="164"/>
      <c r="L405" s="160"/>
      <c r="M405" s="165"/>
      <c r="T405" s="166"/>
      <c r="AT405" s="161" t="s">
        <v>156</v>
      </c>
      <c r="AU405" s="161" t="s">
        <v>90</v>
      </c>
      <c r="AV405" s="13" t="s">
        <v>90</v>
      </c>
      <c r="AW405" s="13" t="s">
        <v>35</v>
      </c>
      <c r="AX405" s="13" t="s">
        <v>80</v>
      </c>
      <c r="AY405" s="161" t="s">
        <v>144</v>
      </c>
    </row>
    <row r="406" spans="2:65" s="14" customFormat="1">
      <c r="B406" s="167"/>
      <c r="D406" s="150" t="s">
        <v>156</v>
      </c>
      <c r="E406" s="168" t="s">
        <v>1</v>
      </c>
      <c r="F406" s="169" t="s">
        <v>159</v>
      </c>
      <c r="H406" s="170">
        <v>341.25</v>
      </c>
      <c r="I406" s="171"/>
      <c r="L406" s="167"/>
      <c r="M406" s="172"/>
      <c r="T406" s="173"/>
      <c r="AT406" s="168" t="s">
        <v>156</v>
      </c>
      <c r="AU406" s="168" t="s">
        <v>90</v>
      </c>
      <c r="AV406" s="14" t="s">
        <v>160</v>
      </c>
      <c r="AW406" s="14" t="s">
        <v>35</v>
      </c>
      <c r="AX406" s="14" t="s">
        <v>88</v>
      </c>
      <c r="AY406" s="168" t="s">
        <v>144</v>
      </c>
    </row>
    <row r="407" spans="2:65" s="1" customFormat="1" ht="21.75" customHeight="1">
      <c r="B407" s="136"/>
      <c r="C407" s="137" t="s">
        <v>532</v>
      </c>
      <c r="D407" s="137" t="s">
        <v>147</v>
      </c>
      <c r="E407" s="138" t="s">
        <v>533</v>
      </c>
      <c r="F407" s="139" t="s">
        <v>534</v>
      </c>
      <c r="G407" s="140" t="s">
        <v>150</v>
      </c>
      <c r="H407" s="141">
        <v>341.25</v>
      </c>
      <c r="I407" s="142"/>
      <c r="J407" s="143">
        <f>ROUND(I407*H407,2)</f>
        <v>0</v>
      </c>
      <c r="K407" s="139" t="s">
        <v>176</v>
      </c>
      <c r="L407" s="32"/>
      <c r="M407" s="144" t="s">
        <v>1</v>
      </c>
      <c r="N407" s="145" t="s">
        <v>45</v>
      </c>
      <c r="P407" s="146">
        <f>O407*H407</f>
        <v>0</v>
      </c>
      <c r="Q407" s="146">
        <v>0</v>
      </c>
      <c r="R407" s="146">
        <f>Q407*H407</f>
        <v>0</v>
      </c>
      <c r="S407" s="146">
        <v>0</v>
      </c>
      <c r="T407" s="147">
        <f>S407*H407</f>
        <v>0</v>
      </c>
      <c r="AR407" s="148" t="s">
        <v>160</v>
      </c>
      <c r="AT407" s="148" t="s">
        <v>147</v>
      </c>
      <c r="AU407" s="148" t="s">
        <v>90</v>
      </c>
      <c r="AY407" s="17" t="s">
        <v>144</v>
      </c>
      <c r="BE407" s="149">
        <f>IF(N407="základní",J407,0)</f>
        <v>0</v>
      </c>
      <c r="BF407" s="149">
        <f>IF(N407="snížená",J407,0)</f>
        <v>0</v>
      </c>
      <c r="BG407" s="149">
        <f>IF(N407="zákl. přenesená",J407,0)</f>
        <v>0</v>
      </c>
      <c r="BH407" s="149">
        <f>IF(N407="sníž. přenesená",J407,0)</f>
        <v>0</v>
      </c>
      <c r="BI407" s="149">
        <f>IF(N407="nulová",J407,0)</f>
        <v>0</v>
      </c>
      <c r="BJ407" s="17" t="s">
        <v>88</v>
      </c>
      <c r="BK407" s="149">
        <f>ROUND(I407*H407,2)</f>
        <v>0</v>
      </c>
      <c r="BL407" s="17" t="s">
        <v>160</v>
      </c>
      <c r="BM407" s="148" t="s">
        <v>535</v>
      </c>
    </row>
    <row r="408" spans="2:65" s="1" customFormat="1" ht="48.75">
      <c r="B408" s="32"/>
      <c r="D408" s="150" t="s">
        <v>178</v>
      </c>
      <c r="F408" s="174" t="s">
        <v>536</v>
      </c>
      <c r="I408" s="152"/>
      <c r="L408" s="32"/>
      <c r="M408" s="153"/>
      <c r="T408" s="56"/>
      <c r="AT408" s="17" t="s">
        <v>178</v>
      </c>
      <c r="AU408" s="17" t="s">
        <v>90</v>
      </c>
    </row>
    <row r="409" spans="2:65" s="1" customFormat="1">
      <c r="B409" s="32"/>
      <c r="D409" s="175" t="s">
        <v>180</v>
      </c>
      <c r="F409" s="176" t="s">
        <v>537</v>
      </c>
      <c r="I409" s="152"/>
      <c r="L409" s="32"/>
      <c r="M409" s="153"/>
      <c r="T409" s="56"/>
      <c r="AT409" s="17" t="s">
        <v>180</v>
      </c>
      <c r="AU409" s="17" t="s">
        <v>90</v>
      </c>
    </row>
    <row r="410" spans="2:65" s="1" customFormat="1" ht="24.2" customHeight="1">
      <c r="B410" s="136"/>
      <c r="C410" s="137" t="s">
        <v>538</v>
      </c>
      <c r="D410" s="137" t="s">
        <v>147</v>
      </c>
      <c r="E410" s="138" t="s">
        <v>539</v>
      </c>
      <c r="F410" s="139" t="s">
        <v>540</v>
      </c>
      <c r="G410" s="140" t="s">
        <v>194</v>
      </c>
      <c r="H410" s="141">
        <v>49.42</v>
      </c>
      <c r="I410" s="142"/>
      <c r="J410" s="143">
        <f>ROUND(I410*H410,2)</f>
        <v>0</v>
      </c>
      <c r="K410" s="139" t="s">
        <v>176</v>
      </c>
      <c r="L410" s="32"/>
      <c r="M410" s="144" t="s">
        <v>1</v>
      </c>
      <c r="N410" s="145" t="s">
        <v>45</v>
      </c>
      <c r="P410" s="146">
        <f>O410*H410</f>
        <v>0</v>
      </c>
      <c r="Q410" s="146">
        <v>1.09528</v>
      </c>
      <c r="R410" s="146">
        <f>Q410*H410</f>
        <v>54.128737600000001</v>
      </c>
      <c r="S410" s="146">
        <v>0</v>
      </c>
      <c r="T410" s="147">
        <f>S410*H410</f>
        <v>0</v>
      </c>
      <c r="AR410" s="148" t="s">
        <v>160</v>
      </c>
      <c r="AT410" s="148" t="s">
        <v>147</v>
      </c>
      <c r="AU410" s="148" t="s">
        <v>90</v>
      </c>
      <c r="AY410" s="17" t="s">
        <v>144</v>
      </c>
      <c r="BE410" s="149">
        <f>IF(N410="základní",J410,0)</f>
        <v>0</v>
      </c>
      <c r="BF410" s="149">
        <f>IF(N410="snížená",J410,0)</f>
        <v>0</v>
      </c>
      <c r="BG410" s="149">
        <f>IF(N410="zákl. přenesená",J410,0)</f>
        <v>0</v>
      </c>
      <c r="BH410" s="149">
        <f>IF(N410="sníž. přenesená",J410,0)</f>
        <v>0</v>
      </c>
      <c r="BI410" s="149">
        <f>IF(N410="nulová",J410,0)</f>
        <v>0</v>
      </c>
      <c r="BJ410" s="17" t="s">
        <v>88</v>
      </c>
      <c r="BK410" s="149">
        <f>ROUND(I410*H410,2)</f>
        <v>0</v>
      </c>
      <c r="BL410" s="17" t="s">
        <v>160</v>
      </c>
      <c r="BM410" s="148" t="s">
        <v>541</v>
      </c>
    </row>
    <row r="411" spans="2:65" s="1" customFormat="1" ht="39">
      <c r="B411" s="32"/>
      <c r="D411" s="150" t="s">
        <v>178</v>
      </c>
      <c r="F411" s="174" t="s">
        <v>542</v>
      </c>
      <c r="I411" s="152"/>
      <c r="L411" s="32"/>
      <c r="M411" s="153"/>
      <c r="T411" s="56"/>
      <c r="AT411" s="17" t="s">
        <v>178</v>
      </c>
      <c r="AU411" s="17" t="s">
        <v>90</v>
      </c>
    </row>
    <row r="412" spans="2:65" s="1" customFormat="1">
      <c r="B412" s="32"/>
      <c r="D412" s="175" t="s">
        <v>180</v>
      </c>
      <c r="F412" s="176" t="s">
        <v>543</v>
      </c>
      <c r="I412" s="152"/>
      <c r="L412" s="32"/>
      <c r="M412" s="153"/>
      <c r="T412" s="56"/>
      <c r="AT412" s="17" t="s">
        <v>180</v>
      </c>
      <c r="AU412" s="17" t="s">
        <v>90</v>
      </c>
    </row>
    <row r="413" spans="2:65" s="12" customFormat="1">
      <c r="B413" s="154"/>
      <c r="D413" s="150" t="s">
        <v>156</v>
      </c>
      <c r="E413" s="155" t="s">
        <v>1</v>
      </c>
      <c r="F413" s="156" t="s">
        <v>334</v>
      </c>
      <c r="H413" s="155" t="s">
        <v>1</v>
      </c>
      <c r="I413" s="157"/>
      <c r="L413" s="154"/>
      <c r="M413" s="158"/>
      <c r="T413" s="159"/>
      <c r="AT413" s="155" t="s">
        <v>156</v>
      </c>
      <c r="AU413" s="155" t="s">
        <v>90</v>
      </c>
      <c r="AV413" s="12" t="s">
        <v>88</v>
      </c>
      <c r="AW413" s="12" t="s">
        <v>35</v>
      </c>
      <c r="AX413" s="12" t="s">
        <v>80</v>
      </c>
      <c r="AY413" s="155" t="s">
        <v>144</v>
      </c>
    </row>
    <row r="414" spans="2:65" s="13" customFormat="1">
      <c r="B414" s="160"/>
      <c r="D414" s="150" t="s">
        <v>156</v>
      </c>
      <c r="E414" s="161" t="s">
        <v>1</v>
      </c>
      <c r="F414" s="162" t="s">
        <v>544</v>
      </c>
      <c r="H414" s="163">
        <v>48.7</v>
      </c>
      <c r="I414" s="164"/>
      <c r="L414" s="160"/>
      <c r="M414" s="165"/>
      <c r="T414" s="166"/>
      <c r="AT414" s="161" t="s">
        <v>156</v>
      </c>
      <c r="AU414" s="161" t="s">
        <v>90</v>
      </c>
      <c r="AV414" s="13" t="s">
        <v>90</v>
      </c>
      <c r="AW414" s="13" t="s">
        <v>35</v>
      </c>
      <c r="AX414" s="13" t="s">
        <v>80</v>
      </c>
      <c r="AY414" s="161" t="s">
        <v>144</v>
      </c>
    </row>
    <row r="415" spans="2:65" s="12" customFormat="1">
      <c r="B415" s="154"/>
      <c r="D415" s="150" t="s">
        <v>156</v>
      </c>
      <c r="E415" s="155" t="s">
        <v>1</v>
      </c>
      <c r="F415" s="156" t="s">
        <v>86</v>
      </c>
      <c r="H415" s="155" t="s">
        <v>1</v>
      </c>
      <c r="I415" s="157"/>
      <c r="L415" s="154"/>
      <c r="M415" s="158"/>
      <c r="T415" s="159"/>
      <c r="AT415" s="155" t="s">
        <v>156</v>
      </c>
      <c r="AU415" s="155" t="s">
        <v>90</v>
      </c>
      <c r="AV415" s="12" t="s">
        <v>88</v>
      </c>
      <c r="AW415" s="12" t="s">
        <v>35</v>
      </c>
      <c r="AX415" s="12" t="s">
        <v>80</v>
      </c>
      <c r="AY415" s="155" t="s">
        <v>144</v>
      </c>
    </row>
    <row r="416" spans="2:65" s="13" customFormat="1">
      <c r="B416" s="160"/>
      <c r="D416" s="150" t="s">
        <v>156</v>
      </c>
      <c r="E416" s="161" t="s">
        <v>1</v>
      </c>
      <c r="F416" s="162" t="s">
        <v>545</v>
      </c>
      <c r="H416" s="163">
        <v>0.72</v>
      </c>
      <c r="I416" s="164"/>
      <c r="L416" s="160"/>
      <c r="M416" s="165"/>
      <c r="T416" s="166"/>
      <c r="AT416" s="161" t="s">
        <v>156</v>
      </c>
      <c r="AU416" s="161" t="s">
        <v>90</v>
      </c>
      <c r="AV416" s="13" t="s">
        <v>90</v>
      </c>
      <c r="AW416" s="13" t="s">
        <v>35</v>
      </c>
      <c r="AX416" s="13" t="s">
        <v>80</v>
      </c>
      <c r="AY416" s="161" t="s">
        <v>144</v>
      </c>
    </row>
    <row r="417" spans="2:65" s="14" customFormat="1">
      <c r="B417" s="167"/>
      <c r="D417" s="150" t="s">
        <v>156</v>
      </c>
      <c r="E417" s="168" t="s">
        <v>1</v>
      </c>
      <c r="F417" s="169" t="s">
        <v>159</v>
      </c>
      <c r="H417" s="170">
        <v>49.42</v>
      </c>
      <c r="I417" s="171"/>
      <c r="L417" s="167"/>
      <c r="M417" s="172"/>
      <c r="T417" s="173"/>
      <c r="AT417" s="168" t="s">
        <v>156</v>
      </c>
      <c r="AU417" s="168" t="s">
        <v>90</v>
      </c>
      <c r="AV417" s="14" t="s">
        <v>160</v>
      </c>
      <c r="AW417" s="14" t="s">
        <v>35</v>
      </c>
      <c r="AX417" s="14" t="s">
        <v>88</v>
      </c>
      <c r="AY417" s="168" t="s">
        <v>144</v>
      </c>
    </row>
    <row r="418" spans="2:65" s="11" customFormat="1" ht="22.9" customHeight="1">
      <c r="B418" s="124"/>
      <c r="D418" s="125" t="s">
        <v>79</v>
      </c>
      <c r="E418" s="134" t="s">
        <v>160</v>
      </c>
      <c r="F418" s="134" t="s">
        <v>546</v>
      </c>
      <c r="I418" s="127"/>
      <c r="J418" s="135">
        <f>BK418</f>
        <v>0</v>
      </c>
      <c r="L418" s="124"/>
      <c r="M418" s="129"/>
      <c r="P418" s="130">
        <f>SUM(P419:P537)</f>
        <v>0</v>
      </c>
      <c r="R418" s="130">
        <f>SUM(R419:R537)</f>
        <v>4752.97708461</v>
      </c>
      <c r="T418" s="131">
        <f>SUM(T419:T537)</f>
        <v>0</v>
      </c>
      <c r="AR418" s="125" t="s">
        <v>88</v>
      </c>
      <c r="AT418" s="132" t="s">
        <v>79</v>
      </c>
      <c r="AU418" s="132" t="s">
        <v>88</v>
      </c>
      <c r="AY418" s="125" t="s">
        <v>144</v>
      </c>
      <c r="BK418" s="133">
        <f>SUM(BK419:BK537)</f>
        <v>0</v>
      </c>
    </row>
    <row r="419" spans="2:65" s="1" customFormat="1" ht="24.2" customHeight="1">
      <c r="B419" s="136"/>
      <c r="C419" s="137" t="s">
        <v>547</v>
      </c>
      <c r="D419" s="137" t="s">
        <v>147</v>
      </c>
      <c r="E419" s="138" t="s">
        <v>548</v>
      </c>
      <c r="F419" s="139" t="s">
        <v>549</v>
      </c>
      <c r="G419" s="140" t="s">
        <v>150</v>
      </c>
      <c r="H419" s="141">
        <v>1430</v>
      </c>
      <c r="I419" s="142"/>
      <c r="J419" s="143">
        <f>ROUND(I419*H419,2)</f>
        <v>0</v>
      </c>
      <c r="K419" s="139" t="s">
        <v>176</v>
      </c>
      <c r="L419" s="32"/>
      <c r="M419" s="144" t="s">
        <v>1</v>
      </c>
      <c r="N419" s="145" t="s">
        <v>45</v>
      </c>
      <c r="P419" s="146">
        <f>O419*H419</f>
        <v>0</v>
      </c>
      <c r="Q419" s="146">
        <v>0</v>
      </c>
      <c r="R419" s="146">
        <f>Q419*H419</f>
        <v>0</v>
      </c>
      <c r="S419" s="146">
        <v>0</v>
      </c>
      <c r="T419" s="147">
        <f>S419*H419</f>
        <v>0</v>
      </c>
      <c r="AR419" s="148" t="s">
        <v>160</v>
      </c>
      <c r="AT419" s="148" t="s">
        <v>147</v>
      </c>
      <c r="AU419" s="148" t="s">
        <v>90</v>
      </c>
      <c r="AY419" s="17" t="s">
        <v>144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88</v>
      </c>
      <c r="BK419" s="149">
        <f>ROUND(I419*H419,2)</f>
        <v>0</v>
      </c>
      <c r="BL419" s="17" t="s">
        <v>160</v>
      </c>
      <c r="BM419" s="148" t="s">
        <v>550</v>
      </c>
    </row>
    <row r="420" spans="2:65" s="1" customFormat="1" ht="19.5">
      <c r="B420" s="32"/>
      <c r="D420" s="150" t="s">
        <v>178</v>
      </c>
      <c r="F420" s="174" t="s">
        <v>551</v>
      </c>
      <c r="I420" s="152"/>
      <c r="L420" s="32"/>
      <c r="M420" s="153"/>
      <c r="T420" s="56"/>
      <c r="AT420" s="17" t="s">
        <v>178</v>
      </c>
      <c r="AU420" s="17" t="s">
        <v>90</v>
      </c>
    </row>
    <row r="421" spans="2:65" s="1" customFormat="1">
      <c r="B421" s="32"/>
      <c r="D421" s="175" t="s">
        <v>180</v>
      </c>
      <c r="F421" s="176" t="s">
        <v>552</v>
      </c>
      <c r="I421" s="152"/>
      <c r="L421" s="32"/>
      <c r="M421" s="153"/>
      <c r="T421" s="56"/>
      <c r="AT421" s="17" t="s">
        <v>180</v>
      </c>
      <c r="AU421" s="17" t="s">
        <v>90</v>
      </c>
    </row>
    <row r="422" spans="2:65" s="12" customFormat="1">
      <c r="B422" s="154"/>
      <c r="D422" s="150" t="s">
        <v>156</v>
      </c>
      <c r="E422" s="155" t="s">
        <v>1</v>
      </c>
      <c r="F422" s="156" t="s">
        <v>448</v>
      </c>
      <c r="H422" s="155" t="s">
        <v>1</v>
      </c>
      <c r="I422" s="157"/>
      <c r="L422" s="154"/>
      <c r="M422" s="158"/>
      <c r="T422" s="159"/>
      <c r="AT422" s="155" t="s">
        <v>156</v>
      </c>
      <c r="AU422" s="155" t="s">
        <v>90</v>
      </c>
      <c r="AV422" s="12" t="s">
        <v>88</v>
      </c>
      <c r="AW422" s="12" t="s">
        <v>35</v>
      </c>
      <c r="AX422" s="12" t="s">
        <v>80</v>
      </c>
      <c r="AY422" s="155" t="s">
        <v>144</v>
      </c>
    </row>
    <row r="423" spans="2:65" s="12" customFormat="1">
      <c r="B423" s="154"/>
      <c r="D423" s="150" t="s">
        <v>156</v>
      </c>
      <c r="E423" s="155" t="s">
        <v>1</v>
      </c>
      <c r="F423" s="156" t="s">
        <v>334</v>
      </c>
      <c r="H423" s="155" t="s">
        <v>1</v>
      </c>
      <c r="I423" s="157"/>
      <c r="L423" s="154"/>
      <c r="M423" s="158"/>
      <c r="T423" s="159"/>
      <c r="AT423" s="155" t="s">
        <v>156</v>
      </c>
      <c r="AU423" s="155" t="s">
        <v>90</v>
      </c>
      <c r="AV423" s="12" t="s">
        <v>88</v>
      </c>
      <c r="AW423" s="12" t="s">
        <v>35</v>
      </c>
      <c r="AX423" s="12" t="s">
        <v>80</v>
      </c>
      <c r="AY423" s="155" t="s">
        <v>144</v>
      </c>
    </row>
    <row r="424" spans="2:65" s="12" customFormat="1">
      <c r="B424" s="154"/>
      <c r="D424" s="150" t="s">
        <v>156</v>
      </c>
      <c r="E424" s="155" t="s">
        <v>1</v>
      </c>
      <c r="F424" s="156" t="s">
        <v>553</v>
      </c>
      <c r="H424" s="155" t="s">
        <v>1</v>
      </c>
      <c r="I424" s="157"/>
      <c r="L424" s="154"/>
      <c r="M424" s="158"/>
      <c r="T424" s="159"/>
      <c r="AT424" s="155" t="s">
        <v>156</v>
      </c>
      <c r="AU424" s="155" t="s">
        <v>90</v>
      </c>
      <c r="AV424" s="12" t="s">
        <v>88</v>
      </c>
      <c r="AW424" s="12" t="s">
        <v>35</v>
      </c>
      <c r="AX424" s="12" t="s">
        <v>80</v>
      </c>
      <c r="AY424" s="155" t="s">
        <v>144</v>
      </c>
    </row>
    <row r="425" spans="2:65" s="13" customFormat="1">
      <c r="B425" s="160"/>
      <c r="D425" s="150" t="s">
        <v>156</v>
      </c>
      <c r="E425" s="161" t="s">
        <v>1</v>
      </c>
      <c r="F425" s="162" t="s">
        <v>554</v>
      </c>
      <c r="H425" s="163">
        <v>1430</v>
      </c>
      <c r="I425" s="164"/>
      <c r="L425" s="160"/>
      <c r="M425" s="165"/>
      <c r="T425" s="166"/>
      <c r="AT425" s="161" t="s">
        <v>156</v>
      </c>
      <c r="AU425" s="161" t="s">
        <v>90</v>
      </c>
      <c r="AV425" s="13" t="s">
        <v>90</v>
      </c>
      <c r="AW425" s="13" t="s">
        <v>35</v>
      </c>
      <c r="AX425" s="13" t="s">
        <v>80</v>
      </c>
      <c r="AY425" s="161" t="s">
        <v>144</v>
      </c>
    </row>
    <row r="426" spans="2:65" s="14" customFormat="1">
      <c r="B426" s="167"/>
      <c r="D426" s="150" t="s">
        <v>156</v>
      </c>
      <c r="E426" s="168" t="s">
        <v>1</v>
      </c>
      <c r="F426" s="169" t="s">
        <v>159</v>
      </c>
      <c r="H426" s="170">
        <v>1430</v>
      </c>
      <c r="I426" s="171"/>
      <c r="L426" s="167"/>
      <c r="M426" s="172"/>
      <c r="T426" s="173"/>
      <c r="AT426" s="168" t="s">
        <v>156</v>
      </c>
      <c r="AU426" s="168" t="s">
        <v>90</v>
      </c>
      <c r="AV426" s="14" t="s">
        <v>160</v>
      </c>
      <c r="AW426" s="14" t="s">
        <v>35</v>
      </c>
      <c r="AX426" s="14" t="s">
        <v>88</v>
      </c>
      <c r="AY426" s="168" t="s">
        <v>144</v>
      </c>
    </row>
    <row r="427" spans="2:65" s="1" customFormat="1" ht="33" customHeight="1">
      <c r="B427" s="136"/>
      <c r="C427" s="137" t="s">
        <v>555</v>
      </c>
      <c r="D427" s="137" t="s">
        <v>147</v>
      </c>
      <c r="E427" s="138" t="s">
        <v>556</v>
      </c>
      <c r="F427" s="139" t="s">
        <v>557</v>
      </c>
      <c r="G427" s="140" t="s">
        <v>150</v>
      </c>
      <c r="H427" s="141">
        <v>665.66</v>
      </c>
      <c r="I427" s="142"/>
      <c r="J427" s="143">
        <f>ROUND(I427*H427,2)</f>
        <v>0</v>
      </c>
      <c r="K427" s="139" t="s">
        <v>151</v>
      </c>
      <c r="L427" s="32"/>
      <c r="M427" s="144" t="s">
        <v>1</v>
      </c>
      <c r="N427" s="145" t="s">
        <v>45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160</v>
      </c>
      <c r="AT427" s="148" t="s">
        <v>147</v>
      </c>
      <c r="AU427" s="148" t="s">
        <v>90</v>
      </c>
      <c r="AY427" s="17" t="s">
        <v>144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88</v>
      </c>
      <c r="BK427" s="149">
        <f>ROUND(I427*H427,2)</f>
        <v>0</v>
      </c>
      <c r="BL427" s="17" t="s">
        <v>160</v>
      </c>
      <c r="BM427" s="148" t="s">
        <v>558</v>
      </c>
    </row>
    <row r="428" spans="2:65" s="1" customFormat="1" ht="19.5">
      <c r="B428" s="32"/>
      <c r="D428" s="150" t="s">
        <v>178</v>
      </c>
      <c r="F428" s="174" t="s">
        <v>559</v>
      </c>
      <c r="I428" s="152"/>
      <c r="L428" s="32"/>
      <c r="M428" s="153"/>
      <c r="T428" s="56"/>
      <c r="AT428" s="17" t="s">
        <v>178</v>
      </c>
      <c r="AU428" s="17" t="s">
        <v>90</v>
      </c>
    </row>
    <row r="429" spans="2:65" s="12" customFormat="1">
      <c r="B429" s="154"/>
      <c r="D429" s="150" t="s">
        <v>156</v>
      </c>
      <c r="E429" s="155" t="s">
        <v>1</v>
      </c>
      <c r="F429" s="156" t="s">
        <v>448</v>
      </c>
      <c r="H429" s="155" t="s">
        <v>1</v>
      </c>
      <c r="I429" s="157"/>
      <c r="L429" s="154"/>
      <c r="M429" s="158"/>
      <c r="T429" s="159"/>
      <c r="AT429" s="155" t="s">
        <v>156</v>
      </c>
      <c r="AU429" s="155" t="s">
        <v>90</v>
      </c>
      <c r="AV429" s="12" t="s">
        <v>88</v>
      </c>
      <c r="AW429" s="12" t="s">
        <v>35</v>
      </c>
      <c r="AX429" s="12" t="s">
        <v>80</v>
      </c>
      <c r="AY429" s="155" t="s">
        <v>144</v>
      </c>
    </row>
    <row r="430" spans="2:65" s="12" customFormat="1">
      <c r="B430" s="154"/>
      <c r="D430" s="150" t="s">
        <v>156</v>
      </c>
      <c r="E430" s="155" t="s">
        <v>1</v>
      </c>
      <c r="F430" s="156" t="s">
        <v>334</v>
      </c>
      <c r="H430" s="155" t="s">
        <v>1</v>
      </c>
      <c r="I430" s="157"/>
      <c r="L430" s="154"/>
      <c r="M430" s="158"/>
      <c r="T430" s="159"/>
      <c r="AT430" s="155" t="s">
        <v>156</v>
      </c>
      <c r="AU430" s="155" t="s">
        <v>90</v>
      </c>
      <c r="AV430" s="12" t="s">
        <v>88</v>
      </c>
      <c r="AW430" s="12" t="s">
        <v>35</v>
      </c>
      <c r="AX430" s="12" t="s">
        <v>80</v>
      </c>
      <c r="AY430" s="155" t="s">
        <v>144</v>
      </c>
    </row>
    <row r="431" spans="2:65" s="12" customFormat="1">
      <c r="B431" s="154"/>
      <c r="D431" s="150" t="s">
        <v>156</v>
      </c>
      <c r="E431" s="155" t="s">
        <v>1</v>
      </c>
      <c r="F431" s="156" t="s">
        <v>560</v>
      </c>
      <c r="H431" s="155" t="s">
        <v>1</v>
      </c>
      <c r="I431" s="157"/>
      <c r="L431" s="154"/>
      <c r="M431" s="158"/>
      <c r="T431" s="159"/>
      <c r="AT431" s="155" t="s">
        <v>156</v>
      </c>
      <c r="AU431" s="155" t="s">
        <v>90</v>
      </c>
      <c r="AV431" s="12" t="s">
        <v>88</v>
      </c>
      <c r="AW431" s="12" t="s">
        <v>35</v>
      </c>
      <c r="AX431" s="12" t="s">
        <v>80</v>
      </c>
      <c r="AY431" s="155" t="s">
        <v>144</v>
      </c>
    </row>
    <row r="432" spans="2:65" s="12" customFormat="1">
      <c r="B432" s="154"/>
      <c r="D432" s="150" t="s">
        <v>156</v>
      </c>
      <c r="E432" s="155" t="s">
        <v>1</v>
      </c>
      <c r="F432" s="156" t="s">
        <v>561</v>
      </c>
      <c r="H432" s="155" t="s">
        <v>1</v>
      </c>
      <c r="I432" s="157"/>
      <c r="L432" s="154"/>
      <c r="M432" s="158"/>
      <c r="T432" s="159"/>
      <c r="AT432" s="155" t="s">
        <v>156</v>
      </c>
      <c r="AU432" s="155" t="s">
        <v>90</v>
      </c>
      <c r="AV432" s="12" t="s">
        <v>88</v>
      </c>
      <c r="AW432" s="12" t="s">
        <v>35</v>
      </c>
      <c r="AX432" s="12" t="s">
        <v>80</v>
      </c>
      <c r="AY432" s="155" t="s">
        <v>144</v>
      </c>
    </row>
    <row r="433" spans="2:65" s="13" customFormat="1">
      <c r="B433" s="160"/>
      <c r="D433" s="150" t="s">
        <v>156</v>
      </c>
      <c r="E433" s="161" t="s">
        <v>1</v>
      </c>
      <c r="F433" s="162" t="s">
        <v>562</v>
      </c>
      <c r="H433" s="163">
        <v>665.66</v>
      </c>
      <c r="I433" s="164"/>
      <c r="L433" s="160"/>
      <c r="M433" s="165"/>
      <c r="T433" s="166"/>
      <c r="AT433" s="161" t="s">
        <v>156</v>
      </c>
      <c r="AU433" s="161" t="s">
        <v>90</v>
      </c>
      <c r="AV433" s="13" t="s">
        <v>90</v>
      </c>
      <c r="AW433" s="13" t="s">
        <v>35</v>
      </c>
      <c r="AX433" s="13" t="s">
        <v>80</v>
      </c>
      <c r="AY433" s="161" t="s">
        <v>144</v>
      </c>
    </row>
    <row r="434" spans="2:65" s="14" customFormat="1">
      <c r="B434" s="167"/>
      <c r="D434" s="150" t="s">
        <v>156</v>
      </c>
      <c r="E434" s="168" t="s">
        <v>1</v>
      </c>
      <c r="F434" s="169" t="s">
        <v>159</v>
      </c>
      <c r="H434" s="170">
        <v>665.66</v>
      </c>
      <c r="I434" s="171"/>
      <c r="L434" s="167"/>
      <c r="M434" s="172"/>
      <c r="T434" s="173"/>
      <c r="AT434" s="168" t="s">
        <v>156</v>
      </c>
      <c r="AU434" s="168" t="s">
        <v>90</v>
      </c>
      <c r="AV434" s="14" t="s">
        <v>160</v>
      </c>
      <c r="AW434" s="14" t="s">
        <v>35</v>
      </c>
      <c r="AX434" s="14" t="s">
        <v>88</v>
      </c>
      <c r="AY434" s="168" t="s">
        <v>144</v>
      </c>
    </row>
    <row r="435" spans="2:65" s="1" customFormat="1" ht="33" customHeight="1">
      <c r="B435" s="136"/>
      <c r="C435" s="137" t="s">
        <v>563</v>
      </c>
      <c r="D435" s="137" t="s">
        <v>147</v>
      </c>
      <c r="E435" s="138" t="s">
        <v>564</v>
      </c>
      <c r="F435" s="139" t="s">
        <v>565</v>
      </c>
      <c r="G435" s="140" t="s">
        <v>312</v>
      </c>
      <c r="H435" s="141">
        <v>241.7</v>
      </c>
      <c r="I435" s="142"/>
      <c r="J435" s="143">
        <f>ROUND(I435*H435,2)</f>
        <v>0</v>
      </c>
      <c r="K435" s="139" t="s">
        <v>176</v>
      </c>
      <c r="L435" s="32"/>
      <c r="M435" s="144" t="s">
        <v>1</v>
      </c>
      <c r="N435" s="145" t="s">
        <v>45</v>
      </c>
      <c r="P435" s="146">
        <f>O435*H435</f>
        <v>0</v>
      </c>
      <c r="Q435" s="146">
        <v>0</v>
      </c>
      <c r="R435" s="146">
        <f>Q435*H435</f>
        <v>0</v>
      </c>
      <c r="S435" s="146">
        <v>0</v>
      </c>
      <c r="T435" s="147">
        <f>S435*H435</f>
        <v>0</v>
      </c>
      <c r="AR435" s="148" t="s">
        <v>160</v>
      </c>
      <c r="AT435" s="148" t="s">
        <v>147</v>
      </c>
      <c r="AU435" s="148" t="s">
        <v>90</v>
      </c>
      <c r="AY435" s="17" t="s">
        <v>144</v>
      </c>
      <c r="BE435" s="149">
        <f>IF(N435="základní",J435,0)</f>
        <v>0</v>
      </c>
      <c r="BF435" s="149">
        <f>IF(N435="snížená",J435,0)</f>
        <v>0</v>
      </c>
      <c r="BG435" s="149">
        <f>IF(N435="zákl. přenesená",J435,0)</f>
        <v>0</v>
      </c>
      <c r="BH435" s="149">
        <f>IF(N435="sníž. přenesená",J435,0)</f>
        <v>0</v>
      </c>
      <c r="BI435" s="149">
        <f>IF(N435="nulová",J435,0)</f>
        <v>0</v>
      </c>
      <c r="BJ435" s="17" t="s">
        <v>88</v>
      </c>
      <c r="BK435" s="149">
        <f>ROUND(I435*H435,2)</f>
        <v>0</v>
      </c>
      <c r="BL435" s="17" t="s">
        <v>160</v>
      </c>
      <c r="BM435" s="148" t="s">
        <v>566</v>
      </c>
    </row>
    <row r="436" spans="2:65" s="1" customFormat="1" ht="29.25">
      <c r="B436" s="32"/>
      <c r="D436" s="150" t="s">
        <v>178</v>
      </c>
      <c r="F436" s="174" t="s">
        <v>567</v>
      </c>
      <c r="I436" s="152"/>
      <c r="L436" s="32"/>
      <c r="M436" s="153"/>
      <c r="T436" s="56"/>
      <c r="AT436" s="17" t="s">
        <v>178</v>
      </c>
      <c r="AU436" s="17" t="s">
        <v>90</v>
      </c>
    </row>
    <row r="437" spans="2:65" s="1" customFormat="1">
      <c r="B437" s="32"/>
      <c r="D437" s="175" t="s">
        <v>180</v>
      </c>
      <c r="F437" s="176" t="s">
        <v>568</v>
      </c>
      <c r="I437" s="152"/>
      <c r="L437" s="32"/>
      <c r="M437" s="153"/>
      <c r="T437" s="56"/>
      <c r="AT437" s="17" t="s">
        <v>180</v>
      </c>
      <c r="AU437" s="17" t="s">
        <v>90</v>
      </c>
    </row>
    <row r="438" spans="2:65" s="12" customFormat="1">
      <c r="B438" s="154"/>
      <c r="D438" s="150" t="s">
        <v>156</v>
      </c>
      <c r="E438" s="155" t="s">
        <v>1</v>
      </c>
      <c r="F438" s="156" t="s">
        <v>569</v>
      </c>
      <c r="H438" s="155" t="s">
        <v>1</v>
      </c>
      <c r="I438" s="157"/>
      <c r="L438" s="154"/>
      <c r="M438" s="158"/>
      <c r="T438" s="159"/>
      <c r="AT438" s="155" t="s">
        <v>156</v>
      </c>
      <c r="AU438" s="155" t="s">
        <v>90</v>
      </c>
      <c r="AV438" s="12" t="s">
        <v>88</v>
      </c>
      <c r="AW438" s="12" t="s">
        <v>35</v>
      </c>
      <c r="AX438" s="12" t="s">
        <v>80</v>
      </c>
      <c r="AY438" s="155" t="s">
        <v>144</v>
      </c>
    </row>
    <row r="439" spans="2:65" s="12" customFormat="1">
      <c r="B439" s="154"/>
      <c r="D439" s="150" t="s">
        <v>156</v>
      </c>
      <c r="E439" s="155" t="s">
        <v>1</v>
      </c>
      <c r="F439" s="156" t="s">
        <v>334</v>
      </c>
      <c r="H439" s="155" t="s">
        <v>1</v>
      </c>
      <c r="I439" s="157"/>
      <c r="L439" s="154"/>
      <c r="M439" s="158"/>
      <c r="T439" s="159"/>
      <c r="AT439" s="155" t="s">
        <v>156</v>
      </c>
      <c r="AU439" s="155" t="s">
        <v>90</v>
      </c>
      <c r="AV439" s="12" t="s">
        <v>88</v>
      </c>
      <c r="AW439" s="12" t="s">
        <v>35</v>
      </c>
      <c r="AX439" s="12" t="s">
        <v>80</v>
      </c>
      <c r="AY439" s="155" t="s">
        <v>144</v>
      </c>
    </row>
    <row r="440" spans="2:65" s="12" customFormat="1">
      <c r="B440" s="154"/>
      <c r="D440" s="150" t="s">
        <v>156</v>
      </c>
      <c r="E440" s="155" t="s">
        <v>1</v>
      </c>
      <c r="F440" s="156" t="s">
        <v>570</v>
      </c>
      <c r="H440" s="155" t="s">
        <v>1</v>
      </c>
      <c r="I440" s="157"/>
      <c r="L440" s="154"/>
      <c r="M440" s="158"/>
      <c r="T440" s="159"/>
      <c r="AT440" s="155" t="s">
        <v>156</v>
      </c>
      <c r="AU440" s="155" t="s">
        <v>90</v>
      </c>
      <c r="AV440" s="12" t="s">
        <v>88</v>
      </c>
      <c r="AW440" s="12" t="s">
        <v>35</v>
      </c>
      <c r="AX440" s="12" t="s">
        <v>80</v>
      </c>
      <c r="AY440" s="155" t="s">
        <v>144</v>
      </c>
    </row>
    <row r="441" spans="2:65" s="13" customFormat="1">
      <c r="B441" s="160"/>
      <c r="D441" s="150" t="s">
        <v>156</v>
      </c>
      <c r="E441" s="161" t="s">
        <v>1</v>
      </c>
      <c r="F441" s="162" t="s">
        <v>571</v>
      </c>
      <c r="H441" s="163">
        <v>241.7</v>
      </c>
      <c r="I441" s="164"/>
      <c r="L441" s="160"/>
      <c r="M441" s="165"/>
      <c r="T441" s="166"/>
      <c r="AT441" s="161" t="s">
        <v>156</v>
      </c>
      <c r="AU441" s="161" t="s">
        <v>90</v>
      </c>
      <c r="AV441" s="13" t="s">
        <v>90</v>
      </c>
      <c r="AW441" s="13" t="s">
        <v>35</v>
      </c>
      <c r="AX441" s="13" t="s">
        <v>80</v>
      </c>
      <c r="AY441" s="161" t="s">
        <v>144</v>
      </c>
    </row>
    <row r="442" spans="2:65" s="14" customFormat="1">
      <c r="B442" s="167"/>
      <c r="D442" s="150" t="s">
        <v>156</v>
      </c>
      <c r="E442" s="168" t="s">
        <v>1</v>
      </c>
      <c r="F442" s="169" t="s">
        <v>159</v>
      </c>
      <c r="H442" s="170">
        <v>241.7</v>
      </c>
      <c r="I442" s="171"/>
      <c r="L442" s="167"/>
      <c r="M442" s="172"/>
      <c r="T442" s="173"/>
      <c r="AT442" s="168" t="s">
        <v>156</v>
      </c>
      <c r="AU442" s="168" t="s">
        <v>90</v>
      </c>
      <c r="AV442" s="14" t="s">
        <v>160</v>
      </c>
      <c r="AW442" s="14" t="s">
        <v>35</v>
      </c>
      <c r="AX442" s="14" t="s">
        <v>88</v>
      </c>
      <c r="AY442" s="168" t="s">
        <v>144</v>
      </c>
    </row>
    <row r="443" spans="2:65" s="1" customFormat="1" ht="24.2" customHeight="1">
      <c r="B443" s="136"/>
      <c r="C443" s="137" t="s">
        <v>572</v>
      </c>
      <c r="D443" s="137" t="s">
        <v>147</v>
      </c>
      <c r="E443" s="138" t="s">
        <v>573</v>
      </c>
      <c r="F443" s="139" t="s">
        <v>574</v>
      </c>
      <c r="G443" s="140" t="s">
        <v>312</v>
      </c>
      <c r="H443" s="141">
        <v>39.648000000000003</v>
      </c>
      <c r="I443" s="142"/>
      <c r="J443" s="143">
        <f>ROUND(I443*H443,2)</f>
        <v>0</v>
      </c>
      <c r="K443" s="139" t="s">
        <v>151</v>
      </c>
      <c r="L443" s="32"/>
      <c r="M443" s="144" t="s">
        <v>1</v>
      </c>
      <c r="N443" s="145" t="s">
        <v>45</v>
      </c>
      <c r="P443" s="146">
        <f>O443*H443</f>
        <v>0</v>
      </c>
      <c r="Q443" s="146">
        <v>0</v>
      </c>
      <c r="R443" s="146">
        <f>Q443*H443</f>
        <v>0</v>
      </c>
      <c r="S443" s="146">
        <v>0</v>
      </c>
      <c r="T443" s="147">
        <f>S443*H443</f>
        <v>0</v>
      </c>
      <c r="AR443" s="148" t="s">
        <v>160</v>
      </c>
      <c r="AT443" s="148" t="s">
        <v>147</v>
      </c>
      <c r="AU443" s="148" t="s">
        <v>90</v>
      </c>
      <c r="AY443" s="17" t="s">
        <v>144</v>
      </c>
      <c r="BE443" s="149">
        <f>IF(N443="základní",J443,0)</f>
        <v>0</v>
      </c>
      <c r="BF443" s="149">
        <f>IF(N443="snížená",J443,0)</f>
        <v>0</v>
      </c>
      <c r="BG443" s="149">
        <f>IF(N443="zákl. přenesená",J443,0)</f>
        <v>0</v>
      </c>
      <c r="BH443" s="149">
        <f>IF(N443="sníž. přenesená",J443,0)</f>
        <v>0</v>
      </c>
      <c r="BI443" s="149">
        <f>IF(N443="nulová",J443,0)</f>
        <v>0</v>
      </c>
      <c r="BJ443" s="17" t="s">
        <v>88</v>
      </c>
      <c r="BK443" s="149">
        <f>ROUND(I443*H443,2)</f>
        <v>0</v>
      </c>
      <c r="BL443" s="17" t="s">
        <v>160</v>
      </c>
      <c r="BM443" s="148" t="s">
        <v>575</v>
      </c>
    </row>
    <row r="444" spans="2:65" s="12" customFormat="1">
      <c r="B444" s="154"/>
      <c r="D444" s="150" t="s">
        <v>156</v>
      </c>
      <c r="E444" s="155" t="s">
        <v>1</v>
      </c>
      <c r="F444" s="156" t="s">
        <v>576</v>
      </c>
      <c r="H444" s="155" t="s">
        <v>1</v>
      </c>
      <c r="I444" s="157"/>
      <c r="L444" s="154"/>
      <c r="M444" s="158"/>
      <c r="T444" s="159"/>
      <c r="AT444" s="155" t="s">
        <v>156</v>
      </c>
      <c r="AU444" s="155" t="s">
        <v>90</v>
      </c>
      <c r="AV444" s="12" t="s">
        <v>88</v>
      </c>
      <c r="AW444" s="12" t="s">
        <v>35</v>
      </c>
      <c r="AX444" s="12" t="s">
        <v>80</v>
      </c>
      <c r="AY444" s="155" t="s">
        <v>144</v>
      </c>
    </row>
    <row r="445" spans="2:65" s="12" customFormat="1">
      <c r="B445" s="154"/>
      <c r="D445" s="150" t="s">
        <v>156</v>
      </c>
      <c r="E445" s="155" t="s">
        <v>1</v>
      </c>
      <c r="F445" s="156" t="s">
        <v>321</v>
      </c>
      <c r="H445" s="155" t="s">
        <v>1</v>
      </c>
      <c r="I445" s="157"/>
      <c r="L445" s="154"/>
      <c r="M445" s="158"/>
      <c r="T445" s="159"/>
      <c r="AT445" s="155" t="s">
        <v>156</v>
      </c>
      <c r="AU445" s="155" t="s">
        <v>90</v>
      </c>
      <c r="AV445" s="12" t="s">
        <v>88</v>
      </c>
      <c r="AW445" s="12" t="s">
        <v>35</v>
      </c>
      <c r="AX445" s="12" t="s">
        <v>80</v>
      </c>
      <c r="AY445" s="155" t="s">
        <v>144</v>
      </c>
    </row>
    <row r="446" spans="2:65" s="12" customFormat="1" ht="22.5">
      <c r="B446" s="154"/>
      <c r="D446" s="150" t="s">
        <v>156</v>
      </c>
      <c r="E446" s="155" t="s">
        <v>1</v>
      </c>
      <c r="F446" s="156" t="s">
        <v>577</v>
      </c>
      <c r="H446" s="155" t="s">
        <v>1</v>
      </c>
      <c r="I446" s="157"/>
      <c r="L446" s="154"/>
      <c r="M446" s="158"/>
      <c r="T446" s="159"/>
      <c r="AT446" s="155" t="s">
        <v>156</v>
      </c>
      <c r="AU446" s="155" t="s">
        <v>90</v>
      </c>
      <c r="AV446" s="12" t="s">
        <v>88</v>
      </c>
      <c r="AW446" s="12" t="s">
        <v>35</v>
      </c>
      <c r="AX446" s="12" t="s">
        <v>80</v>
      </c>
      <c r="AY446" s="155" t="s">
        <v>144</v>
      </c>
    </row>
    <row r="447" spans="2:65" s="13" customFormat="1">
      <c r="B447" s="160"/>
      <c r="D447" s="150" t="s">
        <v>156</v>
      </c>
      <c r="E447" s="161" t="s">
        <v>1</v>
      </c>
      <c r="F447" s="162" t="s">
        <v>578</v>
      </c>
      <c r="H447" s="163">
        <v>39.648000000000003</v>
      </c>
      <c r="I447" s="164"/>
      <c r="L447" s="160"/>
      <c r="M447" s="165"/>
      <c r="T447" s="166"/>
      <c r="AT447" s="161" t="s">
        <v>156</v>
      </c>
      <c r="AU447" s="161" t="s">
        <v>90</v>
      </c>
      <c r="AV447" s="13" t="s">
        <v>90</v>
      </c>
      <c r="AW447" s="13" t="s">
        <v>35</v>
      </c>
      <c r="AX447" s="13" t="s">
        <v>80</v>
      </c>
      <c r="AY447" s="161" t="s">
        <v>144</v>
      </c>
    </row>
    <row r="448" spans="2:65" s="14" customFormat="1">
      <c r="B448" s="167"/>
      <c r="D448" s="150" t="s">
        <v>156</v>
      </c>
      <c r="E448" s="168" t="s">
        <v>1</v>
      </c>
      <c r="F448" s="169" t="s">
        <v>159</v>
      </c>
      <c r="H448" s="170">
        <v>39.648000000000003</v>
      </c>
      <c r="I448" s="171"/>
      <c r="L448" s="167"/>
      <c r="M448" s="172"/>
      <c r="T448" s="173"/>
      <c r="AT448" s="168" t="s">
        <v>156</v>
      </c>
      <c r="AU448" s="168" t="s">
        <v>90</v>
      </c>
      <c r="AV448" s="14" t="s">
        <v>160</v>
      </c>
      <c r="AW448" s="14" t="s">
        <v>35</v>
      </c>
      <c r="AX448" s="14" t="s">
        <v>88</v>
      </c>
      <c r="AY448" s="168" t="s">
        <v>144</v>
      </c>
    </row>
    <row r="449" spans="2:65" s="1" customFormat="1" ht="24.2" customHeight="1">
      <c r="B449" s="136"/>
      <c r="C449" s="137" t="s">
        <v>579</v>
      </c>
      <c r="D449" s="137" t="s">
        <v>147</v>
      </c>
      <c r="E449" s="138" t="s">
        <v>580</v>
      </c>
      <c r="F449" s="139" t="s">
        <v>581</v>
      </c>
      <c r="G449" s="140" t="s">
        <v>150</v>
      </c>
      <c r="H449" s="141">
        <v>72.56</v>
      </c>
      <c r="I449" s="142"/>
      <c r="J449" s="143">
        <f>ROUND(I449*H449,2)</f>
        <v>0</v>
      </c>
      <c r="K449" s="139" t="s">
        <v>151</v>
      </c>
      <c r="L449" s="32"/>
      <c r="M449" s="144" t="s">
        <v>1</v>
      </c>
      <c r="N449" s="145" t="s">
        <v>45</v>
      </c>
      <c r="P449" s="146">
        <f>O449*H449</f>
        <v>0</v>
      </c>
      <c r="Q449" s="146">
        <v>6.3200000000000001E-3</v>
      </c>
      <c r="R449" s="146">
        <f>Q449*H449</f>
        <v>0.45857920000000002</v>
      </c>
      <c r="S449" s="146">
        <v>0</v>
      </c>
      <c r="T449" s="147">
        <f>S449*H449</f>
        <v>0</v>
      </c>
      <c r="AR449" s="148" t="s">
        <v>160</v>
      </c>
      <c r="AT449" s="148" t="s">
        <v>147</v>
      </c>
      <c r="AU449" s="148" t="s">
        <v>90</v>
      </c>
      <c r="AY449" s="17" t="s">
        <v>144</v>
      </c>
      <c r="BE449" s="149">
        <f>IF(N449="základní",J449,0)</f>
        <v>0</v>
      </c>
      <c r="BF449" s="149">
        <f>IF(N449="snížená",J449,0)</f>
        <v>0</v>
      </c>
      <c r="BG449" s="149">
        <f>IF(N449="zákl. přenesená",J449,0)</f>
        <v>0</v>
      </c>
      <c r="BH449" s="149">
        <f>IF(N449="sníž. přenesená",J449,0)</f>
        <v>0</v>
      </c>
      <c r="BI449" s="149">
        <f>IF(N449="nulová",J449,0)</f>
        <v>0</v>
      </c>
      <c r="BJ449" s="17" t="s">
        <v>88</v>
      </c>
      <c r="BK449" s="149">
        <f>ROUND(I449*H449,2)</f>
        <v>0</v>
      </c>
      <c r="BL449" s="17" t="s">
        <v>160</v>
      </c>
      <c r="BM449" s="148" t="s">
        <v>582</v>
      </c>
    </row>
    <row r="450" spans="2:65" s="12" customFormat="1">
      <c r="B450" s="154"/>
      <c r="D450" s="150" t="s">
        <v>156</v>
      </c>
      <c r="E450" s="155" t="s">
        <v>1</v>
      </c>
      <c r="F450" s="156" t="s">
        <v>320</v>
      </c>
      <c r="H450" s="155" t="s">
        <v>1</v>
      </c>
      <c r="I450" s="157"/>
      <c r="L450" s="154"/>
      <c r="M450" s="158"/>
      <c r="T450" s="159"/>
      <c r="AT450" s="155" t="s">
        <v>156</v>
      </c>
      <c r="AU450" s="155" t="s">
        <v>90</v>
      </c>
      <c r="AV450" s="12" t="s">
        <v>88</v>
      </c>
      <c r="AW450" s="12" t="s">
        <v>35</v>
      </c>
      <c r="AX450" s="12" t="s">
        <v>80</v>
      </c>
      <c r="AY450" s="155" t="s">
        <v>144</v>
      </c>
    </row>
    <row r="451" spans="2:65" s="12" customFormat="1">
      <c r="B451" s="154"/>
      <c r="D451" s="150" t="s">
        <v>156</v>
      </c>
      <c r="E451" s="155" t="s">
        <v>1</v>
      </c>
      <c r="F451" s="156" t="s">
        <v>321</v>
      </c>
      <c r="H451" s="155" t="s">
        <v>1</v>
      </c>
      <c r="I451" s="157"/>
      <c r="L451" s="154"/>
      <c r="M451" s="158"/>
      <c r="T451" s="159"/>
      <c r="AT451" s="155" t="s">
        <v>156</v>
      </c>
      <c r="AU451" s="155" t="s">
        <v>90</v>
      </c>
      <c r="AV451" s="12" t="s">
        <v>88</v>
      </c>
      <c r="AW451" s="12" t="s">
        <v>35</v>
      </c>
      <c r="AX451" s="12" t="s">
        <v>80</v>
      </c>
      <c r="AY451" s="155" t="s">
        <v>144</v>
      </c>
    </row>
    <row r="452" spans="2:65" s="12" customFormat="1">
      <c r="B452" s="154"/>
      <c r="D452" s="150" t="s">
        <v>156</v>
      </c>
      <c r="E452" s="155" t="s">
        <v>1</v>
      </c>
      <c r="F452" s="156" t="s">
        <v>583</v>
      </c>
      <c r="H452" s="155" t="s">
        <v>1</v>
      </c>
      <c r="I452" s="157"/>
      <c r="L452" s="154"/>
      <c r="M452" s="158"/>
      <c r="T452" s="159"/>
      <c r="AT452" s="155" t="s">
        <v>156</v>
      </c>
      <c r="AU452" s="155" t="s">
        <v>90</v>
      </c>
      <c r="AV452" s="12" t="s">
        <v>88</v>
      </c>
      <c r="AW452" s="12" t="s">
        <v>35</v>
      </c>
      <c r="AX452" s="12" t="s">
        <v>80</v>
      </c>
      <c r="AY452" s="155" t="s">
        <v>144</v>
      </c>
    </row>
    <row r="453" spans="2:65" s="13" customFormat="1" ht="22.5">
      <c r="B453" s="160"/>
      <c r="D453" s="150" t="s">
        <v>156</v>
      </c>
      <c r="E453" s="161" t="s">
        <v>1</v>
      </c>
      <c r="F453" s="162" t="s">
        <v>584</v>
      </c>
      <c r="H453" s="163">
        <v>72.56</v>
      </c>
      <c r="I453" s="164"/>
      <c r="L453" s="160"/>
      <c r="M453" s="165"/>
      <c r="T453" s="166"/>
      <c r="AT453" s="161" t="s">
        <v>156</v>
      </c>
      <c r="AU453" s="161" t="s">
        <v>90</v>
      </c>
      <c r="AV453" s="13" t="s">
        <v>90</v>
      </c>
      <c r="AW453" s="13" t="s">
        <v>35</v>
      </c>
      <c r="AX453" s="13" t="s">
        <v>80</v>
      </c>
      <c r="AY453" s="161" t="s">
        <v>144</v>
      </c>
    </row>
    <row r="454" spans="2:65" s="14" customFormat="1">
      <c r="B454" s="167"/>
      <c r="D454" s="150" t="s">
        <v>156</v>
      </c>
      <c r="E454" s="168" t="s">
        <v>1</v>
      </c>
      <c r="F454" s="169" t="s">
        <v>159</v>
      </c>
      <c r="H454" s="170">
        <v>72.56</v>
      </c>
      <c r="I454" s="171"/>
      <c r="L454" s="167"/>
      <c r="M454" s="172"/>
      <c r="T454" s="173"/>
      <c r="AT454" s="168" t="s">
        <v>156</v>
      </c>
      <c r="AU454" s="168" t="s">
        <v>90</v>
      </c>
      <c r="AV454" s="14" t="s">
        <v>160</v>
      </c>
      <c r="AW454" s="14" t="s">
        <v>35</v>
      </c>
      <c r="AX454" s="14" t="s">
        <v>88</v>
      </c>
      <c r="AY454" s="168" t="s">
        <v>144</v>
      </c>
    </row>
    <row r="455" spans="2:65" s="1" customFormat="1" ht="24.2" customHeight="1">
      <c r="B455" s="136"/>
      <c r="C455" s="137" t="s">
        <v>585</v>
      </c>
      <c r="D455" s="137" t="s">
        <v>147</v>
      </c>
      <c r="E455" s="138" t="s">
        <v>586</v>
      </c>
      <c r="F455" s="139" t="s">
        <v>587</v>
      </c>
      <c r="G455" s="140" t="s">
        <v>194</v>
      </c>
      <c r="H455" s="141">
        <v>0.26300000000000001</v>
      </c>
      <c r="I455" s="142"/>
      <c r="J455" s="143">
        <f>ROUND(I455*H455,2)</f>
        <v>0</v>
      </c>
      <c r="K455" s="139" t="s">
        <v>151</v>
      </c>
      <c r="L455" s="32"/>
      <c r="M455" s="144" t="s">
        <v>1</v>
      </c>
      <c r="N455" s="145" t="s">
        <v>45</v>
      </c>
      <c r="P455" s="146">
        <f>O455*H455</f>
        <v>0</v>
      </c>
      <c r="Q455" s="146">
        <v>1.0608</v>
      </c>
      <c r="R455" s="146">
        <f>Q455*H455</f>
        <v>0.27899040000000003</v>
      </c>
      <c r="S455" s="146">
        <v>0</v>
      </c>
      <c r="T455" s="147">
        <f>S455*H455</f>
        <v>0</v>
      </c>
      <c r="AR455" s="148" t="s">
        <v>160</v>
      </c>
      <c r="AT455" s="148" t="s">
        <v>147</v>
      </c>
      <c r="AU455" s="148" t="s">
        <v>90</v>
      </c>
      <c r="AY455" s="17" t="s">
        <v>144</v>
      </c>
      <c r="BE455" s="149">
        <f>IF(N455="základní",J455,0)</f>
        <v>0</v>
      </c>
      <c r="BF455" s="149">
        <f>IF(N455="snížená",J455,0)</f>
        <v>0</v>
      </c>
      <c r="BG455" s="149">
        <f>IF(N455="zákl. přenesená",J455,0)</f>
        <v>0</v>
      </c>
      <c r="BH455" s="149">
        <f>IF(N455="sníž. přenesená",J455,0)</f>
        <v>0</v>
      </c>
      <c r="BI455" s="149">
        <f>IF(N455="nulová",J455,0)</f>
        <v>0</v>
      </c>
      <c r="BJ455" s="17" t="s">
        <v>88</v>
      </c>
      <c r="BK455" s="149">
        <f>ROUND(I455*H455,2)</f>
        <v>0</v>
      </c>
      <c r="BL455" s="17" t="s">
        <v>160</v>
      </c>
      <c r="BM455" s="148" t="s">
        <v>588</v>
      </c>
    </row>
    <row r="456" spans="2:65" s="12" customFormat="1">
      <c r="B456" s="154"/>
      <c r="D456" s="150" t="s">
        <v>156</v>
      </c>
      <c r="E456" s="155" t="s">
        <v>1</v>
      </c>
      <c r="F456" s="156" t="s">
        <v>321</v>
      </c>
      <c r="H456" s="155" t="s">
        <v>1</v>
      </c>
      <c r="I456" s="157"/>
      <c r="L456" s="154"/>
      <c r="M456" s="158"/>
      <c r="T456" s="159"/>
      <c r="AT456" s="155" t="s">
        <v>156</v>
      </c>
      <c r="AU456" s="155" t="s">
        <v>90</v>
      </c>
      <c r="AV456" s="12" t="s">
        <v>88</v>
      </c>
      <c r="AW456" s="12" t="s">
        <v>35</v>
      </c>
      <c r="AX456" s="12" t="s">
        <v>80</v>
      </c>
      <c r="AY456" s="155" t="s">
        <v>144</v>
      </c>
    </row>
    <row r="457" spans="2:65" s="12" customFormat="1">
      <c r="B457" s="154"/>
      <c r="D457" s="150" t="s">
        <v>156</v>
      </c>
      <c r="E457" s="155" t="s">
        <v>1</v>
      </c>
      <c r="F457" s="156" t="s">
        <v>589</v>
      </c>
      <c r="H457" s="155" t="s">
        <v>1</v>
      </c>
      <c r="I457" s="157"/>
      <c r="L457" s="154"/>
      <c r="M457" s="158"/>
      <c r="T457" s="159"/>
      <c r="AT457" s="155" t="s">
        <v>156</v>
      </c>
      <c r="AU457" s="155" t="s">
        <v>90</v>
      </c>
      <c r="AV457" s="12" t="s">
        <v>88</v>
      </c>
      <c r="AW457" s="12" t="s">
        <v>35</v>
      </c>
      <c r="AX457" s="12" t="s">
        <v>80</v>
      </c>
      <c r="AY457" s="155" t="s">
        <v>144</v>
      </c>
    </row>
    <row r="458" spans="2:65" s="13" customFormat="1" ht="22.5">
      <c r="B458" s="160"/>
      <c r="D458" s="150" t="s">
        <v>156</v>
      </c>
      <c r="E458" s="161" t="s">
        <v>1</v>
      </c>
      <c r="F458" s="162" t="s">
        <v>590</v>
      </c>
      <c r="H458" s="163">
        <v>0.24199999999999999</v>
      </c>
      <c r="I458" s="164"/>
      <c r="L458" s="160"/>
      <c r="M458" s="165"/>
      <c r="T458" s="166"/>
      <c r="AT458" s="161" t="s">
        <v>156</v>
      </c>
      <c r="AU458" s="161" t="s">
        <v>90</v>
      </c>
      <c r="AV458" s="13" t="s">
        <v>90</v>
      </c>
      <c r="AW458" s="13" t="s">
        <v>35</v>
      </c>
      <c r="AX458" s="13" t="s">
        <v>80</v>
      </c>
      <c r="AY458" s="161" t="s">
        <v>144</v>
      </c>
    </row>
    <row r="459" spans="2:65" s="13" customFormat="1" ht="22.5">
      <c r="B459" s="160"/>
      <c r="D459" s="150" t="s">
        <v>156</v>
      </c>
      <c r="E459" s="161" t="s">
        <v>1</v>
      </c>
      <c r="F459" s="162" t="s">
        <v>591</v>
      </c>
      <c r="H459" s="163">
        <v>2.1000000000000001E-2</v>
      </c>
      <c r="I459" s="164"/>
      <c r="L459" s="160"/>
      <c r="M459" s="165"/>
      <c r="T459" s="166"/>
      <c r="AT459" s="161" t="s">
        <v>156</v>
      </c>
      <c r="AU459" s="161" t="s">
        <v>90</v>
      </c>
      <c r="AV459" s="13" t="s">
        <v>90</v>
      </c>
      <c r="AW459" s="13" t="s">
        <v>35</v>
      </c>
      <c r="AX459" s="13" t="s">
        <v>80</v>
      </c>
      <c r="AY459" s="161" t="s">
        <v>144</v>
      </c>
    </row>
    <row r="460" spans="2:65" s="14" customFormat="1">
      <c r="B460" s="167"/>
      <c r="D460" s="150" t="s">
        <v>156</v>
      </c>
      <c r="E460" s="168" t="s">
        <v>1</v>
      </c>
      <c r="F460" s="169" t="s">
        <v>159</v>
      </c>
      <c r="H460" s="170">
        <v>0.26300000000000001</v>
      </c>
      <c r="I460" s="171"/>
      <c r="L460" s="167"/>
      <c r="M460" s="172"/>
      <c r="T460" s="173"/>
      <c r="AT460" s="168" t="s">
        <v>156</v>
      </c>
      <c r="AU460" s="168" t="s">
        <v>90</v>
      </c>
      <c r="AV460" s="14" t="s">
        <v>160</v>
      </c>
      <c r="AW460" s="14" t="s">
        <v>35</v>
      </c>
      <c r="AX460" s="14" t="s">
        <v>88</v>
      </c>
      <c r="AY460" s="168" t="s">
        <v>144</v>
      </c>
    </row>
    <row r="461" spans="2:65" s="1" customFormat="1" ht="24.2" customHeight="1">
      <c r="B461" s="136"/>
      <c r="C461" s="137" t="s">
        <v>592</v>
      </c>
      <c r="D461" s="137" t="s">
        <v>147</v>
      </c>
      <c r="E461" s="138" t="s">
        <v>593</v>
      </c>
      <c r="F461" s="139" t="s">
        <v>594</v>
      </c>
      <c r="G461" s="140" t="s">
        <v>194</v>
      </c>
      <c r="H461" s="141">
        <v>0.43</v>
      </c>
      <c r="I461" s="142"/>
      <c r="J461" s="143">
        <f>ROUND(I461*H461,2)</f>
        <v>0</v>
      </c>
      <c r="K461" s="139" t="s">
        <v>151</v>
      </c>
      <c r="L461" s="32"/>
      <c r="M461" s="144" t="s">
        <v>1</v>
      </c>
      <c r="N461" s="145" t="s">
        <v>45</v>
      </c>
      <c r="P461" s="146">
        <f>O461*H461</f>
        <v>0</v>
      </c>
      <c r="Q461" s="146">
        <v>1.06277</v>
      </c>
      <c r="R461" s="146">
        <f>Q461*H461</f>
        <v>0.45699109999999998</v>
      </c>
      <c r="S461" s="146">
        <v>0</v>
      </c>
      <c r="T461" s="147">
        <f>S461*H461</f>
        <v>0</v>
      </c>
      <c r="AR461" s="148" t="s">
        <v>160</v>
      </c>
      <c r="AT461" s="148" t="s">
        <v>147</v>
      </c>
      <c r="AU461" s="148" t="s">
        <v>90</v>
      </c>
      <c r="AY461" s="17" t="s">
        <v>144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7" t="s">
        <v>88</v>
      </c>
      <c r="BK461" s="149">
        <f>ROUND(I461*H461,2)</f>
        <v>0</v>
      </c>
      <c r="BL461" s="17" t="s">
        <v>160</v>
      </c>
      <c r="BM461" s="148" t="s">
        <v>595</v>
      </c>
    </row>
    <row r="462" spans="2:65" s="12" customFormat="1">
      <c r="B462" s="154"/>
      <c r="D462" s="150" t="s">
        <v>156</v>
      </c>
      <c r="E462" s="155" t="s">
        <v>1</v>
      </c>
      <c r="F462" s="156" t="s">
        <v>321</v>
      </c>
      <c r="H462" s="155" t="s">
        <v>1</v>
      </c>
      <c r="I462" s="157"/>
      <c r="L462" s="154"/>
      <c r="M462" s="158"/>
      <c r="T462" s="159"/>
      <c r="AT462" s="155" t="s">
        <v>156</v>
      </c>
      <c r="AU462" s="155" t="s">
        <v>90</v>
      </c>
      <c r="AV462" s="12" t="s">
        <v>88</v>
      </c>
      <c r="AW462" s="12" t="s">
        <v>35</v>
      </c>
      <c r="AX462" s="12" t="s">
        <v>80</v>
      </c>
      <c r="AY462" s="155" t="s">
        <v>144</v>
      </c>
    </row>
    <row r="463" spans="2:65" s="12" customFormat="1">
      <c r="B463" s="154"/>
      <c r="D463" s="150" t="s">
        <v>156</v>
      </c>
      <c r="E463" s="155" t="s">
        <v>1</v>
      </c>
      <c r="F463" s="156" t="s">
        <v>589</v>
      </c>
      <c r="H463" s="155" t="s">
        <v>1</v>
      </c>
      <c r="I463" s="157"/>
      <c r="L463" s="154"/>
      <c r="M463" s="158"/>
      <c r="T463" s="159"/>
      <c r="AT463" s="155" t="s">
        <v>156</v>
      </c>
      <c r="AU463" s="155" t="s">
        <v>90</v>
      </c>
      <c r="AV463" s="12" t="s">
        <v>88</v>
      </c>
      <c r="AW463" s="12" t="s">
        <v>35</v>
      </c>
      <c r="AX463" s="12" t="s">
        <v>80</v>
      </c>
      <c r="AY463" s="155" t="s">
        <v>144</v>
      </c>
    </row>
    <row r="464" spans="2:65" s="12" customFormat="1">
      <c r="B464" s="154"/>
      <c r="D464" s="150" t="s">
        <v>156</v>
      </c>
      <c r="E464" s="155" t="s">
        <v>1</v>
      </c>
      <c r="F464" s="156" t="s">
        <v>596</v>
      </c>
      <c r="H464" s="155" t="s">
        <v>1</v>
      </c>
      <c r="I464" s="157"/>
      <c r="L464" s="154"/>
      <c r="M464" s="158"/>
      <c r="T464" s="159"/>
      <c r="AT464" s="155" t="s">
        <v>156</v>
      </c>
      <c r="AU464" s="155" t="s">
        <v>90</v>
      </c>
      <c r="AV464" s="12" t="s">
        <v>88</v>
      </c>
      <c r="AW464" s="12" t="s">
        <v>35</v>
      </c>
      <c r="AX464" s="12" t="s">
        <v>80</v>
      </c>
      <c r="AY464" s="155" t="s">
        <v>144</v>
      </c>
    </row>
    <row r="465" spans="2:65" s="13" customFormat="1">
      <c r="B465" s="160"/>
      <c r="D465" s="150" t="s">
        <v>156</v>
      </c>
      <c r="E465" s="161" t="s">
        <v>1</v>
      </c>
      <c r="F465" s="162" t="s">
        <v>597</v>
      </c>
      <c r="H465" s="163">
        <v>0.43</v>
      </c>
      <c r="I465" s="164"/>
      <c r="L465" s="160"/>
      <c r="M465" s="165"/>
      <c r="T465" s="166"/>
      <c r="AT465" s="161" t="s">
        <v>156</v>
      </c>
      <c r="AU465" s="161" t="s">
        <v>90</v>
      </c>
      <c r="AV465" s="13" t="s">
        <v>90</v>
      </c>
      <c r="AW465" s="13" t="s">
        <v>35</v>
      </c>
      <c r="AX465" s="13" t="s">
        <v>80</v>
      </c>
      <c r="AY465" s="161" t="s">
        <v>144</v>
      </c>
    </row>
    <row r="466" spans="2:65" s="14" customFormat="1">
      <c r="B466" s="167"/>
      <c r="D466" s="150" t="s">
        <v>156</v>
      </c>
      <c r="E466" s="168" t="s">
        <v>1</v>
      </c>
      <c r="F466" s="169" t="s">
        <v>159</v>
      </c>
      <c r="H466" s="170">
        <v>0.43</v>
      </c>
      <c r="I466" s="171"/>
      <c r="L466" s="167"/>
      <c r="M466" s="172"/>
      <c r="T466" s="173"/>
      <c r="AT466" s="168" t="s">
        <v>156</v>
      </c>
      <c r="AU466" s="168" t="s">
        <v>90</v>
      </c>
      <c r="AV466" s="14" t="s">
        <v>160</v>
      </c>
      <c r="AW466" s="14" t="s">
        <v>35</v>
      </c>
      <c r="AX466" s="14" t="s">
        <v>88</v>
      </c>
      <c r="AY466" s="168" t="s">
        <v>144</v>
      </c>
    </row>
    <row r="467" spans="2:65" s="1" customFormat="1" ht="16.5" customHeight="1">
      <c r="B467" s="136"/>
      <c r="C467" s="137" t="s">
        <v>598</v>
      </c>
      <c r="D467" s="137" t="s">
        <v>147</v>
      </c>
      <c r="E467" s="138" t="s">
        <v>599</v>
      </c>
      <c r="F467" s="139" t="s">
        <v>600</v>
      </c>
      <c r="G467" s="140" t="s">
        <v>312</v>
      </c>
      <c r="H467" s="141">
        <v>60.424999999999997</v>
      </c>
      <c r="I467" s="142"/>
      <c r="J467" s="143">
        <f>ROUND(I467*H467,2)</f>
        <v>0</v>
      </c>
      <c r="K467" s="139" t="s">
        <v>151</v>
      </c>
      <c r="L467" s="32"/>
      <c r="M467" s="144" t="s">
        <v>1</v>
      </c>
      <c r="N467" s="145" t="s">
        <v>45</v>
      </c>
      <c r="P467" s="146">
        <f>O467*H467</f>
        <v>0</v>
      </c>
      <c r="Q467" s="146">
        <v>2.4327899999999998</v>
      </c>
      <c r="R467" s="146">
        <f>Q467*H467</f>
        <v>147.00133574999998</v>
      </c>
      <c r="S467" s="146">
        <v>0</v>
      </c>
      <c r="T467" s="147">
        <f>S467*H467</f>
        <v>0</v>
      </c>
      <c r="AR467" s="148" t="s">
        <v>160</v>
      </c>
      <c r="AT467" s="148" t="s">
        <v>147</v>
      </c>
      <c r="AU467" s="148" t="s">
        <v>90</v>
      </c>
      <c r="AY467" s="17" t="s">
        <v>144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88</v>
      </c>
      <c r="BK467" s="149">
        <f>ROUND(I467*H467,2)</f>
        <v>0</v>
      </c>
      <c r="BL467" s="17" t="s">
        <v>160</v>
      </c>
      <c r="BM467" s="148" t="s">
        <v>601</v>
      </c>
    </row>
    <row r="468" spans="2:65" s="1" customFormat="1">
      <c r="B468" s="32"/>
      <c r="D468" s="150" t="s">
        <v>178</v>
      </c>
      <c r="F468" s="174" t="s">
        <v>602</v>
      </c>
      <c r="I468" s="152"/>
      <c r="L468" s="32"/>
      <c r="M468" s="153"/>
      <c r="T468" s="56"/>
      <c r="AT468" s="17" t="s">
        <v>178</v>
      </c>
      <c r="AU468" s="17" t="s">
        <v>90</v>
      </c>
    </row>
    <row r="469" spans="2:65" s="1" customFormat="1" ht="19.5">
      <c r="B469" s="32"/>
      <c r="D469" s="150" t="s">
        <v>154</v>
      </c>
      <c r="F469" s="151" t="s">
        <v>603</v>
      </c>
      <c r="I469" s="152"/>
      <c r="L469" s="32"/>
      <c r="M469" s="153"/>
      <c r="T469" s="56"/>
      <c r="AT469" s="17" t="s">
        <v>154</v>
      </c>
      <c r="AU469" s="17" t="s">
        <v>90</v>
      </c>
    </row>
    <row r="470" spans="2:65" s="12" customFormat="1">
      <c r="B470" s="154"/>
      <c r="D470" s="150" t="s">
        <v>156</v>
      </c>
      <c r="E470" s="155" t="s">
        <v>1</v>
      </c>
      <c r="F470" s="156" t="s">
        <v>604</v>
      </c>
      <c r="H470" s="155" t="s">
        <v>1</v>
      </c>
      <c r="I470" s="157"/>
      <c r="L470" s="154"/>
      <c r="M470" s="158"/>
      <c r="T470" s="159"/>
      <c r="AT470" s="155" t="s">
        <v>156</v>
      </c>
      <c r="AU470" s="155" t="s">
        <v>90</v>
      </c>
      <c r="AV470" s="12" t="s">
        <v>88</v>
      </c>
      <c r="AW470" s="12" t="s">
        <v>35</v>
      </c>
      <c r="AX470" s="12" t="s">
        <v>80</v>
      </c>
      <c r="AY470" s="155" t="s">
        <v>144</v>
      </c>
    </row>
    <row r="471" spans="2:65" s="13" customFormat="1">
      <c r="B471" s="160"/>
      <c r="D471" s="150" t="s">
        <v>156</v>
      </c>
      <c r="E471" s="161" t="s">
        <v>1</v>
      </c>
      <c r="F471" s="162" t="s">
        <v>605</v>
      </c>
      <c r="H471" s="163">
        <v>60.424999999999997</v>
      </c>
      <c r="I471" s="164"/>
      <c r="L471" s="160"/>
      <c r="M471" s="165"/>
      <c r="T471" s="166"/>
      <c r="AT471" s="161" t="s">
        <v>156</v>
      </c>
      <c r="AU471" s="161" t="s">
        <v>90</v>
      </c>
      <c r="AV471" s="13" t="s">
        <v>90</v>
      </c>
      <c r="AW471" s="13" t="s">
        <v>35</v>
      </c>
      <c r="AX471" s="13" t="s">
        <v>88</v>
      </c>
      <c r="AY471" s="161" t="s">
        <v>144</v>
      </c>
    </row>
    <row r="472" spans="2:65" s="1" customFormat="1" ht="24.2" customHeight="1">
      <c r="B472" s="136"/>
      <c r="C472" s="137" t="s">
        <v>606</v>
      </c>
      <c r="D472" s="137" t="s">
        <v>147</v>
      </c>
      <c r="E472" s="138" t="s">
        <v>607</v>
      </c>
      <c r="F472" s="139" t="s">
        <v>608</v>
      </c>
      <c r="G472" s="140" t="s">
        <v>312</v>
      </c>
      <c r="H472" s="141">
        <v>191.3</v>
      </c>
      <c r="I472" s="142"/>
      <c r="J472" s="143">
        <f>ROUND(I472*H472,2)</f>
        <v>0</v>
      </c>
      <c r="K472" s="139" t="s">
        <v>176</v>
      </c>
      <c r="L472" s="32"/>
      <c r="M472" s="144" t="s">
        <v>1</v>
      </c>
      <c r="N472" s="145" t="s">
        <v>45</v>
      </c>
      <c r="P472" s="146">
        <f>O472*H472</f>
        <v>0</v>
      </c>
      <c r="Q472" s="146">
        <v>2.4340799999999998</v>
      </c>
      <c r="R472" s="146">
        <f>Q472*H472</f>
        <v>465.63950399999999</v>
      </c>
      <c r="S472" s="146">
        <v>0</v>
      </c>
      <c r="T472" s="147">
        <f>S472*H472</f>
        <v>0</v>
      </c>
      <c r="AR472" s="148" t="s">
        <v>160</v>
      </c>
      <c r="AT472" s="148" t="s">
        <v>147</v>
      </c>
      <c r="AU472" s="148" t="s">
        <v>90</v>
      </c>
      <c r="AY472" s="17" t="s">
        <v>144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7" t="s">
        <v>88</v>
      </c>
      <c r="BK472" s="149">
        <f>ROUND(I472*H472,2)</f>
        <v>0</v>
      </c>
      <c r="BL472" s="17" t="s">
        <v>160</v>
      </c>
      <c r="BM472" s="148" t="s">
        <v>609</v>
      </c>
    </row>
    <row r="473" spans="2:65" s="1" customFormat="1" ht="19.5">
      <c r="B473" s="32"/>
      <c r="D473" s="150" t="s">
        <v>178</v>
      </c>
      <c r="F473" s="174" t="s">
        <v>610</v>
      </c>
      <c r="I473" s="152"/>
      <c r="L473" s="32"/>
      <c r="M473" s="153"/>
      <c r="T473" s="56"/>
      <c r="AT473" s="17" t="s">
        <v>178</v>
      </c>
      <c r="AU473" s="17" t="s">
        <v>90</v>
      </c>
    </row>
    <row r="474" spans="2:65" s="1" customFormat="1">
      <c r="B474" s="32"/>
      <c r="D474" s="175" t="s">
        <v>180</v>
      </c>
      <c r="F474" s="176" t="s">
        <v>611</v>
      </c>
      <c r="I474" s="152"/>
      <c r="L474" s="32"/>
      <c r="M474" s="153"/>
      <c r="T474" s="56"/>
      <c r="AT474" s="17" t="s">
        <v>180</v>
      </c>
      <c r="AU474" s="17" t="s">
        <v>90</v>
      </c>
    </row>
    <row r="475" spans="2:65" s="12" customFormat="1">
      <c r="B475" s="154"/>
      <c r="D475" s="150" t="s">
        <v>156</v>
      </c>
      <c r="E475" s="155" t="s">
        <v>1</v>
      </c>
      <c r="F475" s="156" t="s">
        <v>576</v>
      </c>
      <c r="H475" s="155" t="s">
        <v>1</v>
      </c>
      <c r="I475" s="157"/>
      <c r="L475" s="154"/>
      <c r="M475" s="158"/>
      <c r="T475" s="159"/>
      <c r="AT475" s="155" t="s">
        <v>156</v>
      </c>
      <c r="AU475" s="155" t="s">
        <v>90</v>
      </c>
      <c r="AV475" s="12" t="s">
        <v>88</v>
      </c>
      <c r="AW475" s="12" t="s">
        <v>35</v>
      </c>
      <c r="AX475" s="12" t="s">
        <v>80</v>
      </c>
      <c r="AY475" s="155" t="s">
        <v>144</v>
      </c>
    </row>
    <row r="476" spans="2:65" s="12" customFormat="1">
      <c r="B476" s="154"/>
      <c r="D476" s="150" t="s">
        <v>156</v>
      </c>
      <c r="E476" s="155" t="s">
        <v>1</v>
      </c>
      <c r="F476" s="156" t="s">
        <v>321</v>
      </c>
      <c r="H476" s="155" t="s">
        <v>1</v>
      </c>
      <c r="I476" s="157"/>
      <c r="L476" s="154"/>
      <c r="M476" s="158"/>
      <c r="T476" s="159"/>
      <c r="AT476" s="155" t="s">
        <v>156</v>
      </c>
      <c r="AU476" s="155" t="s">
        <v>90</v>
      </c>
      <c r="AV476" s="12" t="s">
        <v>88</v>
      </c>
      <c r="AW476" s="12" t="s">
        <v>35</v>
      </c>
      <c r="AX476" s="12" t="s">
        <v>80</v>
      </c>
      <c r="AY476" s="155" t="s">
        <v>144</v>
      </c>
    </row>
    <row r="477" spans="2:65" s="12" customFormat="1">
      <c r="B477" s="154"/>
      <c r="D477" s="150" t="s">
        <v>156</v>
      </c>
      <c r="E477" s="155" t="s">
        <v>1</v>
      </c>
      <c r="F477" s="156" t="s">
        <v>612</v>
      </c>
      <c r="H477" s="155" t="s">
        <v>1</v>
      </c>
      <c r="I477" s="157"/>
      <c r="L477" s="154"/>
      <c r="M477" s="158"/>
      <c r="T477" s="159"/>
      <c r="AT477" s="155" t="s">
        <v>156</v>
      </c>
      <c r="AU477" s="155" t="s">
        <v>90</v>
      </c>
      <c r="AV477" s="12" t="s">
        <v>88</v>
      </c>
      <c r="AW477" s="12" t="s">
        <v>35</v>
      </c>
      <c r="AX477" s="12" t="s">
        <v>80</v>
      </c>
      <c r="AY477" s="155" t="s">
        <v>144</v>
      </c>
    </row>
    <row r="478" spans="2:65" s="13" customFormat="1">
      <c r="B478" s="160"/>
      <c r="D478" s="150" t="s">
        <v>156</v>
      </c>
      <c r="E478" s="161" t="s">
        <v>1</v>
      </c>
      <c r="F478" s="162" t="s">
        <v>613</v>
      </c>
      <c r="H478" s="163">
        <v>89.2</v>
      </c>
      <c r="I478" s="164"/>
      <c r="L478" s="160"/>
      <c r="M478" s="165"/>
      <c r="T478" s="166"/>
      <c r="AT478" s="161" t="s">
        <v>156</v>
      </c>
      <c r="AU478" s="161" t="s">
        <v>90</v>
      </c>
      <c r="AV478" s="13" t="s">
        <v>90</v>
      </c>
      <c r="AW478" s="13" t="s">
        <v>35</v>
      </c>
      <c r="AX478" s="13" t="s">
        <v>80</v>
      </c>
      <c r="AY478" s="161" t="s">
        <v>144</v>
      </c>
    </row>
    <row r="479" spans="2:65" s="12" customFormat="1">
      <c r="B479" s="154"/>
      <c r="D479" s="150" t="s">
        <v>156</v>
      </c>
      <c r="E479" s="155" t="s">
        <v>1</v>
      </c>
      <c r="F479" s="156" t="s">
        <v>614</v>
      </c>
      <c r="H479" s="155" t="s">
        <v>1</v>
      </c>
      <c r="I479" s="157"/>
      <c r="L479" s="154"/>
      <c r="M479" s="158"/>
      <c r="T479" s="159"/>
      <c r="AT479" s="155" t="s">
        <v>156</v>
      </c>
      <c r="AU479" s="155" t="s">
        <v>90</v>
      </c>
      <c r="AV479" s="12" t="s">
        <v>88</v>
      </c>
      <c r="AW479" s="12" t="s">
        <v>35</v>
      </c>
      <c r="AX479" s="12" t="s">
        <v>80</v>
      </c>
      <c r="AY479" s="155" t="s">
        <v>144</v>
      </c>
    </row>
    <row r="480" spans="2:65" s="13" customFormat="1">
      <c r="B480" s="160"/>
      <c r="D480" s="150" t="s">
        <v>156</v>
      </c>
      <c r="E480" s="161" t="s">
        <v>1</v>
      </c>
      <c r="F480" s="162" t="s">
        <v>615</v>
      </c>
      <c r="H480" s="163">
        <v>24.1</v>
      </c>
      <c r="I480" s="164"/>
      <c r="L480" s="160"/>
      <c r="M480" s="165"/>
      <c r="T480" s="166"/>
      <c r="AT480" s="161" t="s">
        <v>156</v>
      </c>
      <c r="AU480" s="161" t="s">
        <v>90</v>
      </c>
      <c r="AV480" s="13" t="s">
        <v>90</v>
      </c>
      <c r="AW480" s="13" t="s">
        <v>35</v>
      </c>
      <c r="AX480" s="13" t="s">
        <v>80</v>
      </c>
      <c r="AY480" s="161" t="s">
        <v>144</v>
      </c>
    </row>
    <row r="481" spans="2:65" s="12" customFormat="1">
      <c r="B481" s="154"/>
      <c r="D481" s="150" t="s">
        <v>156</v>
      </c>
      <c r="E481" s="155" t="s">
        <v>1</v>
      </c>
      <c r="F481" s="156" t="s">
        <v>324</v>
      </c>
      <c r="H481" s="155" t="s">
        <v>1</v>
      </c>
      <c r="I481" s="157"/>
      <c r="L481" s="154"/>
      <c r="M481" s="158"/>
      <c r="T481" s="159"/>
      <c r="AT481" s="155" t="s">
        <v>156</v>
      </c>
      <c r="AU481" s="155" t="s">
        <v>90</v>
      </c>
      <c r="AV481" s="12" t="s">
        <v>88</v>
      </c>
      <c r="AW481" s="12" t="s">
        <v>35</v>
      </c>
      <c r="AX481" s="12" t="s">
        <v>80</v>
      </c>
      <c r="AY481" s="155" t="s">
        <v>144</v>
      </c>
    </row>
    <row r="482" spans="2:65" s="12" customFormat="1">
      <c r="B482" s="154"/>
      <c r="D482" s="150" t="s">
        <v>156</v>
      </c>
      <c r="E482" s="155" t="s">
        <v>1</v>
      </c>
      <c r="F482" s="156" t="s">
        <v>614</v>
      </c>
      <c r="H482" s="155" t="s">
        <v>1</v>
      </c>
      <c r="I482" s="157"/>
      <c r="L482" s="154"/>
      <c r="M482" s="158"/>
      <c r="T482" s="159"/>
      <c r="AT482" s="155" t="s">
        <v>156</v>
      </c>
      <c r="AU482" s="155" t="s">
        <v>90</v>
      </c>
      <c r="AV482" s="12" t="s">
        <v>88</v>
      </c>
      <c r="AW482" s="12" t="s">
        <v>35</v>
      </c>
      <c r="AX482" s="12" t="s">
        <v>80</v>
      </c>
      <c r="AY482" s="155" t="s">
        <v>144</v>
      </c>
    </row>
    <row r="483" spans="2:65" s="13" customFormat="1">
      <c r="B483" s="160"/>
      <c r="D483" s="150" t="s">
        <v>156</v>
      </c>
      <c r="E483" s="161" t="s">
        <v>1</v>
      </c>
      <c r="F483" s="162" t="s">
        <v>616</v>
      </c>
      <c r="H483" s="163">
        <v>40.299999999999997</v>
      </c>
      <c r="I483" s="164"/>
      <c r="L483" s="160"/>
      <c r="M483" s="165"/>
      <c r="T483" s="166"/>
      <c r="AT483" s="161" t="s">
        <v>156</v>
      </c>
      <c r="AU483" s="161" t="s">
        <v>90</v>
      </c>
      <c r="AV483" s="13" t="s">
        <v>90</v>
      </c>
      <c r="AW483" s="13" t="s">
        <v>35</v>
      </c>
      <c r="AX483" s="13" t="s">
        <v>80</v>
      </c>
      <c r="AY483" s="161" t="s">
        <v>144</v>
      </c>
    </row>
    <row r="484" spans="2:65" s="12" customFormat="1">
      <c r="B484" s="154"/>
      <c r="D484" s="150" t="s">
        <v>156</v>
      </c>
      <c r="E484" s="155" t="s">
        <v>1</v>
      </c>
      <c r="F484" s="156" t="s">
        <v>617</v>
      </c>
      <c r="H484" s="155" t="s">
        <v>1</v>
      </c>
      <c r="I484" s="157"/>
      <c r="L484" s="154"/>
      <c r="M484" s="158"/>
      <c r="T484" s="159"/>
      <c r="AT484" s="155" t="s">
        <v>156</v>
      </c>
      <c r="AU484" s="155" t="s">
        <v>90</v>
      </c>
      <c r="AV484" s="12" t="s">
        <v>88</v>
      </c>
      <c r="AW484" s="12" t="s">
        <v>35</v>
      </c>
      <c r="AX484" s="12" t="s">
        <v>80</v>
      </c>
      <c r="AY484" s="155" t="s">
        <v>144</v>
      </c>
    </row>
    <row r="485" spans="2:65" s="13" customFormat="1">
      <c r="B485" s="160"/>
      <c r="D485" s="150" t="s">
        <v>156</v>
      </c>
      <c r="E485" s="161" t="s">
        <v>1</v>
      </c>
      <c r="F485" s="162" t="s">
        <v>618</v>
      </c>
      <c r="H485" s="163">
        <v>37.700000000000003</v>
      </c>
      <c r="I485" s="164"/>
      <c r="L485" s="160"/>
      <c r="M485" s="165"/>
      <c r="T485" s="166"/>
      <c r="AT485" s="161" t="s">
        <v>156</v>
      </c>
      <c r="AU485" s="161" t="s">
        <v>90</v>
      </c>
      <c r="AV485" s="13" t="s">
        <v>90</v>
      </c>
      <c r="AW485" s="13" t="s">
        <v>35</v>
      </c>
      <c r="AX485" s="13" t="s">
        <v>80</v>
      </c>
      <c r="AY485" s="161" t="s">
        <v>144</v>
      </c>
    </row>
    <row r="486" spans="2:65" s="14" customFormat="1">
      <c r="B486" s="167"/>
      <c r="D486" s="150" t="s">
        <v>156</v>
      </c>
      <c r="E486" s="168" t="s">
        <v>1</v>
      </c>
      <c r="F486" s="169" t="s">
        <v>159</v>
      </c>
      <c r="H486" s="170">
        <v>191.3</v>
      </c>
      <c r="I486" s="171"/>
      <c r="L486" s="167"/>
      <c r="M486" s="172"/>
      <c r="T486" s="173"/>
      <c r="AT486" s="168" t="s">
        <v>156</v>
      </c>
      <c r="AU486" s="168" t="s">
        <v>90</v>
      </c>
      <c r="AV486" s="14" t="s">
        <v>160</v>
      </c>
      <c r="AW486" s="14" t="s">
        <v>35</v>
      </c>
      <c r="AX486" s="14" t="s">
        <v>88</v>
      </c>
      <c r="AY486" s="168" t="s">
        <v>144</v>
      </c>
    </row>
    <row r="487" spans="2:65" s="1" customFormat="1" ht="24.2" customHeight="1">
      <c r="B487" s="136"/>
      <c r="C487" s="137" t="s">
        <v>619</v>
      </c>
      <c r="D487" s="137" t="s">
        <v>147</v>
      </c>
      <c r="E487" s="138" t="s">
        <v>620</v>
      </c>
      <c r="F487" s="139" t="s">
        <v>621</v>
      </c>
      <c r="G487" s="140" t="s">
        <v>312</v>
      </c>
      <c r="H487" s="141">
        <v>1147.4000000000001</v>
      </c>
      <c r="I487" s="142"/>
      <c r="J487" s="143">
        <f>ROUND(I487*H487,2)</f>
        <v>0</v>
      </c>
      <c r="K487" s="139" t="s">
        <v>176</v>
      </c>
      <c r="L487" s="32"/>
      <c r="M487" s="144" t="s">
        <v>1</v>
      </c>
      <c r="N487" s="145" t="s">
        <v>45</v>
      </c>
      <c r="P487" s="146">
        <f>O487*H487</f>
        <v>0</v>
      </c>
      <c r="Q487" s="146">
        <v>2.4340799999999998</v>
      </c>
      <c r="R487" s="146">
        <f>Q487*H487</f>
        <v>2792.8633920000002</v>
      </c>
      <c r="S487" s="146">
        <v>0</v>
      </c>
      <c r="T487" s="147">
        <f>S487*H487</f>
        <v>0</v>
      </c>
      <c r="AR487" s="148" t="s">
        <v>160</v>
      </c>
      <c r="AT487" s="148" t="s">
        <v>147</v>
      </c>
      <c r="AU487" s="148" t="s">
        <v>90</v>
      </c>
      <c r="AY487" s="17" t="s">
        <v>144</v>
      </c>
      <c r="BE487" s="149">
        <f>IF(N487="základní",J487,0)</f>
        <v>0</v>
      </c>
      <c r="BF487" s="149">
        <f>IF(N487="snížená",J487,0)</f>
        <v>0</v>
      </c>
      <c r="BG487" s="149">
        <f>IF(N487="zákl. přenesená",J487,0)</f>
        <v>0</v>
      </c>
      <c r="BH487" s="149">
        <f>IF(N487="sníž. přenesená",J487,0)</f>
        <v>0</v>
      </c>
      <c r="BI487" s="149">
        <f>IF(N487="nulová",J487,0)</f>
        <v>0</v>
      </c>
      <c r="BJ487" s="17" t="s">
        <v>88</v>
      </c>
      <c r="BK487" s="149">
        <f>ROUND(I487*H487,2)</f>
        <v>0</v>
      </c>
      <c r="BL487" s="17" t="s">
        <v>160</v>
      </c>
      <c r="BM487" s="148" t="s">
        <v>622</v>
      </c>
    </row>
    <row r="488" spans="2:65" s="1" customFormat="1" ht="29.25">
      <c r="B488" s="32"/>
      <c r="D488" s="150" t="s">
        <v>178</v>
      </c>
      <c r="F488" s="174" t="s">
        <v>623</v>
      </c>
      <c r="I488" s="152"/>
      <c r="L488" s="32"/>
      <c r="M488" s="153"/>
      <c r="T488" s="56"/>
      <c r="AT488" s="17" t="s">
        <v>178</v>
      </c>
      <c r="AU488" s="17" t="s">
        <v>90</v>
      </c>
    </row>
    <row r="489" spans="2:65" s="1" customFormat="1">
      <c r="B489" s="32"/>
      <c r="D489" s="175" t="s">
        <v>180</v>
      </c>
      <c r="F489" s="176" t="s">
        <v>624</v>
      </c>
      <c r="I489" s="152"/>
      <c r="L489" s="32"/>
      <c r="M489" s="153"/>
      <c r="T489" s="56"/>
      <c r="AT489" s="17" t="s">
        <v>180</v>
      </c>
      <c r="AU489" s="17" t="s">
        <v>90</v>
      </c>
    </row>
    <row r="490" spans="2:65" s="12" customFormat="1">
      <c r="B490" s="154"/>
      <c r="D490" s="150" t="s">
        <v>156</v>
      </c>
      <c r="E490" s="155" t="s">
        <v>1</v>
      </c>
      <c r="F490" s="156" t="s">
        <v>344</v>
      </c>
      <c r="H490" s="155" t="s">
        <v>1</v>
      </c>
      <c r="I490" s="157"/>
      <c r="L490" s="154"/>
      <c r="M490" s="158"/>
      <c r="T490" s="159"/>
      <c r="AT490" s="155" t="s">
        <v>156</v>
      </c>
      <c r="AU490" s="155" t="s">
        <v>90</v>
      </c>
      <c r="AV490" s="12" t="s">
        <v>88</v>
      </c>
      <c r="AW490" s="12" t="s">
        <v>35</v>
      </c>
      <c r="AX490" s="12" t="s">
        <v>80</v>
      </c>
      <c r="AY490" s="155" t="s">
        <v>144</v>
      </c>
    </row>
    <row r="491" spans="2:65" s="12" customFormat="1">
      <c r="B491" s="154"/>
      <c r="D491" s="150" t="s">
        <v>156</v>
      </c>
      <c r="E491" s="155" t="s">
        <v>1</v>
      </c>
      <c r="F491" s="156" t="s">
        <v>625</v>
      </c>
      <c r="H491" s="155" t="s">
        <v>1</v>
      </c>
      <c r="I491" s="157"/>
      <c r="L491" s="154"/>
      <c r="M491" s="158"/>
      <c r="T491" s="159"/>
      <c r="AT491" s="155" t="s">
        <v>156</v>
      </c>
      <c r="AU491" s="155" t="s">
        <v>90</v>
      </c>
      <c r="AV491" s="12" t="s">
        <v>88</v>
      </c>
      <c r="AW491" s="12" t="s">
        <v>35</v>
      </c>
      <c r="AX491" s="12" t="s">
        <v>80</v>
      </c>
      <c r="AY491" s="155" t="s">
        <v>144</v>
      </c>
    </row>
    <row r="492" spans="2:65" s="13" customFormat="1">
      <c r="B492" s="160"/>
      <c r="D492" s="150" t="s">
        <v>156</v>
      </c>
      <c r="E492" s="161" t="s">
        <v>1</v>
      </c>
      <c r="F492" s="162" t="s">
        <v>626</v>
      </c>
      <c r="H492" s="163">
        <v>1147.4000000000001</v>
      </c>
      <c r="I492" s="164"/>
      <c r="L492" s="160"/>
      <c r="M492" s="165"/>
      <c r="T492" s="166"/>
      <c r="AT492" s="161" t="s">
        <v>156</v>
      </c>
      <c r="AU492" s="161" t="s">
        <v>90</v>
      </c>
      <c r="AV492" s="13" t="s">
        <v>90</v>
      </c>
      <c r="AW492" s="13" t="s">
        <v>35</v>
      </c>
      <c r="AX492" s="13" t="s">
        <v>80</v>
      </c>
      <c r="AY492" s="161" t="s">
        <v>144</v>
      </c>
    </row>
    <row r="493" spans="2:65" s="14" customFormat="1">
      <c r="B493" s="167"/>
      <c r="D493" s="150" t="s">
        <v>156</v>
      </c>
      <c r="E493" s="168" t="s">
        <v>1</v>
      </c>
      <c r="F493" s="169" t="s">
        <v>159</v>
      </c>
      <c r="H493" s="170">
        <v>1147.4000000000001</v>
      </c>
      <c r="I493" s="171"/>
      <c r="L493" s="167"/>
      <c r="M493" s="172"/>
      <c r="T493" s="173"/>
      <c r="AT493" s="168" t="s">
        <v>156</v>
      </c>
      <c r="AU493" s="168" t="s">
        <v>90</v>
      </c>
      <c r="AV493" s="14" t="s">
        <v>160</v>
      </c>
      <c r="AW493" s="14" t="s">
        <v>35</v>
      </c>
      <c r="AX493" s="14" t="s">
        <v>88</v>
      </c>
      <c r="AY493" s="168" t="s">
        <v>144</v>
      </c>
    </row>
    <row r="494" spans="2:65" s="1" customFormat="1" ht="33" customHeight="1">
      <c r="B494" s="136"/>
      <c r="C494" s="137" t="s">
        <v>627</v>
      </c>
      <c r="D494" s="137" t="s">
        <v>147</v>
      </c>
      <c r="E494" s="138" t="s">
        <v>628</v>
      </c>
      <c r="F494" s="139" t="s">
        <v>629</v>
      </c>
      <c r="G494" s="140" t="s">
        <v>312</v>
      </c>
      <c r="H494" s="141">
        <v>54</v>
      </c>
      <c r="I494" s="142"/>
      <c r="J494" s="143">
        <f>ROUND(I494*H494,2)</f>
        <v>0</v>
      </c>
      <c r="K494" s="139" t="s">
        <v>151</v>
      </c>
      <c r="L494" s="32"/>
      <c r="M494" s="144" t="s">
        <v>1</v>
      </c>
      <c r="N494" s="145" t="s">
        <v>45</v>
      </c>
      <c r="P494" s="146">
        <f>O494*H494</f>
        <v>0</v>
      </c>
      <c r="Q494" s="146">
        <v>0</v>
      </c>
      <c r="R494" s="146">
        <f>Q494*H494</f>
        <v>0</v>
      </c>
      <c r="S494" s="146">
        <v>0</v>
      </c>
      <c r="T494" s="147">
        <f>S494*H494</f>
        <v>0</v>
      </c>
      <c r="AR494" s="148" t="s">
        <v>160</v>
      </c>
      <c r="AT494" s="148" t="s">
        <v>147</v>
      </c>
      <c r="AU494" s="148" t="s">
        <v>90</v>
      </c>
      <c r="AY494" s="17" t="s">
        <v>144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88</v>
      </c>
      <c r="BK494" s="149">
        <f>ROUND(I494*H494,2)</f>
        <v>0</v>
      </c>
      <c r="BL494" s="17" t="s">
        <v>160</v>
      </c>
      <c r="BM494" s="148" t="s">
        <v>630</v>
      </c>
    </row>
    <row r="495" spans="2:65" s="1" customFormat="1" ht="29.25">
      <c r="B495" s="32"/>
      <c r="D495" s="150" t="s">
        <v>178</v>
      </c>
      <c r="F495" s="174" t="s">
        <v>623</v>
      </c>
      <c r="I495" s="152"/>
      <c r="L495" s="32"/>
      <c r="M495" s="153"/>
      <c r="T495" s="56"/>
      <c r="AT495" s="17" t="s">
        <v>178</v>
      </c>
      <c r="AU495" s="17" t="s">
        <v>90</v>
      </c>
    </row>
    <row r="496" spans="2:65" s="12" customFormat="1">
      <c r="B496" s="154"/>
      <c r="D496" s="150" t="s">
        <v>156</v>
      </c>
      <c r="E496" s="155" t="s">
        <v>1</v>
      </c>
      <c r="F496" s="156" t="s">
        <v>631</v>
      </c>
      <c r="H496" s="155" t="s">
        <v>1</v>
      </c>
      <c r="I496" s="157"/>
      <c r="L496" s="154"/>
      <c r="M496" s="158"/>
      <c r="T496" s="159"/>
      <c r="AT496" s="155" t="s">
        <v>156</v>
      </c>
      <c r="AU496" s="155" t="s">
        <v>90</v>
      </c>
      <c r="AV496" s="12" t="s">
        <v>88</v>
      </c>
      <c r="AW496" s="12" t="s">
        <v>35</v>
      </c>
      <c r="AX496" s="12" t="s">
        <v>80</v>
      </c>
      <c r="AY496" s="155" t="s">
        <v>144</v>
      </c>
    </row>
    <row r="497" spans="2:65" s="12" customFormat="1">
      <c r="B497" s="154"/>
      <c r="D497" s="150" t="s">
        <v>156</v>
      </c>
      <c r="E497" s="155" t="s">
        <v>1</v>
      </c>
      <c r="F497" s="156" t="s">
        <v>324</v>
      </c>
      <c r="H497" s="155" t="s">
        <v>1</v>
      </c>
      <c r="I497" s="157"/>
      <c r="L497" s="154"/>
      <c r="M497" s="158"/>
      <c r="T497" s="159"/>
      <c r="AT497" s="155" t="s">
        <v>156</v>
      </c>
      <c r="AU497" s="155" t="s">
        <v>90</v>
      </c>
      <c r="AV497" s="12" t="s">
        <v>88</v>
      </c>
      <c r="AW497" s="12" t="s">
        <v>35</v>
      </c>
      <c r="AX497" s="12" t="s">
        <v>80</v>
      </c>
      <c r="AY497" s="155" t="s">
        <v>144</v>
      </c>
    </row>
    <row r="498" spans="2:65" s="12" customFormat="1">
      <c r="B498" s="154"/>
      <c r="D498" s="150" t="s">
        <v>156</v>
      </c>
      <c r="E498" s="155" t="s">
        <v>1</v>
      </c>
      <c r="F498" s="156" t="s">
        <v>632</v>
      </c>
      <c r="H498" s="155" t="s">
        <v>1</v>
      </c>
      <c r="I498" s="157"/>
      <c r="L498" s="154"/>
      <c r="M498" s="158"/>
      <c r="T498" s="159"/>
      <c r="AT498" s="155" t="s">
        <v>156</v>
      </c>
      <c r="AU498" s="155" t="s">
        <v>90</v>
      </c>
      <c r="AV498" s="12" t="s">
        <v>88</v>
      </c>
      <c r="AW498" s="12" t="s">
        <v>35</v>
      </c>
      <c r="AX498" s="12" t="s">
        <v>80</v>
      </c>
      <c r="AY498" s="155" t="s">
        <v>144</v>
      </c>
    </row>
    <row r="499" spans="2:65" s="13" customFormat="1">
      <c r="B499" s="160"/>
      <c r="D499" s="150" t="s">
        <v>156</v>
      </c>
      <c r="E499" s="161" t="s">
        <v>1</v>
      </c>
      <c r="F499" s="162" t="s">
        <v>633</v>
      </c>
      <c r="H499" s="163">
        <v>54</v>
      </c>
      <c r="I499" s="164"/>
      <c r="L499" s="160"/>
      <c r="M499" s="165"/>
      <c r="T499" s="166"/>
      <c r="AT499" s="161" t="s">
        <v>156</v>
      </c>
      <c r="AU499" s="161" t="s">
        <v>90</v>
      </c>
      <c r="AV499" s="13" t="s">
        <v>90</v>
      </c>
      <c r="AW499" s="13" t="s">
        <v>35</v>
      </c>
      <c r="AX499" s="13" t="s">
        <v>80</v>
      </c>
      <c r="AY499" s="161" t="s">
        <v>144</v>
      </c>
    </row>
    <row r="500" spans="2:65" s="14" customFormat="1">
      <c r="B500" s="167"/>
      <c r="D500" s="150" t="s">
        <v>156</v>
      </c>
      <c r="E500" s="168" t="s">
        <v>1</v>
      </c>
      <c r="F500" s="169" t="s">
        <v>159</v>
      </c>
      <c r="H500" s="170">
        <v>54</v>
      </c>
      <c r="I500" s="171"/>
      <c r="L500" s="167"/>
      <c r="M500" s="172"/>
      <c r="T500" s="173"/>
      <c r="AT500" s="168" t="s">
        <v>156</v>
      </c>
      <c r="AU500" s="168" t="s">
        <v>90</v>
      </c>
      <c r="AV500" s="14" t="s">
        <v>160</v>
      </c>
      <c r="AW500" s="14" t="s">
        <v>35</v>
      </c>
      <c r="AX500" s="14" t="s">
        <v>88</v>
      </c>
      <c r="AY500" s="168" t="s">
        <v>144</v>
      </c>
    </row>
    <row r="501" spans="2:65" s="1" customFormat="1" ht="24.2" customHeight="1">
      <c r="B501" s="136"/>
      <c r="C501" s="137" t="s">
        <v>634</v>
      </c>
      <c r="D501" s="137" t="s">
        <v>147</v>
      </c>
      <c r="E501" s="138" t="s">
        <v>635</v>
      </c>
      <c r="F501" s="139" t="s">
        <v>636</v>
      </c>
      <c r="G501" s="140" t="s">
        <v>150</v>
      </c>
      <c r="H501" s="141">
        <v>401.32</v>
      </c>
      <c r="I501" s="142"/>
      <c r="J501" s="143">
        <f>ROUND(I501*H501,2)</f>
        <v>0</v>
      </c>
      <c r="K501" s="139" t="s">
        <v>176</v>
      </c>
      <c r="L501" s="32"/>
      <c r="M501" s="144" t="s">
        <v>1</v>
      </c>
      <c r="N501" s="145" t="s">
        <v>45</v>
      </c>
      <c r="P501" s="146">
        <f>O501*H501</f>
        <v>0</v>
      </c>
      <c r="Q501" s="146">
        <v>0</v>
      </c>
      <c r="R501" s="146">
        <f>Q501*H501</f>
        <v>0</v>
      </c>
      <c r="S501" s="146">
        <v>0</v>
      </c>
      <c r="T501" s="147">
        <f>S501*H501</f>
        <v>0</v>
      </c>
      <c r="AR501" s="148" t="s">
        <v>160</v>
      </c>
      <c r="AT501" s="148" t="s">
        <v>147</v>
      </c>
      <c r="AU501" s="148" t="s">
        <v>90</v>
      </c>
      <c r="AY501" s="17" t="s">
        <v>144</v>
      </c>
      <c r="BE501" s="149">
        <f>IF(N501="základní",J501,0)</f>
        <v>0</v>
      </c>
      <c r="BF501" s="149">
        <f>IF(N501="snížená",J501,0)</f>
        <v>0</v>
      </c>
      <c r="BG501" s="149">
        <f>IF(N501="zákl. přenesená",J501,0)</f>
        <v>0</v>
      </c>
      <c r="BH501" s="149">
        <f>IF(N501="sníž. přenesená",J501,0)</f>
        <v>0</v>
      </c>
      <c r="BI501" s="149">
        <f>IF(N501="nulová",J501,0)</f>
        <v>0</v>
      </c>
      <c r="BJ501" s="17" t="s">
        <v>88</v>
      </c>
      <c r="BK501" s="149">
        <f>ROUND(I501*H501,2)</f>
        <v>0</v>
      </c>
      <c r="BL501" s="17" t="s">
        <v>160</v>
      </c>
      <c r="BM501" s="148" t="s">
        <v>637</v>
      </c>
    </row>
    <row r="502" spans="2:65" s="1" customFormat="1" ht="29.25">
      <c r="B502" s="32"/>
      <c r="D502" s="150" t="s">
        <v>178</v>
      </c>
      <c r="F502" s="174" t="s">
        <v>638</v>
      </c>
      <c r="I502" s="152"/>
      <c r="L502" s="32"/>
      <c r="M502" s="153"/>
      <c r="T502" s="56"/>
      <c r="AT502" s="17" t="s">
        <v>178</v>
      </c>
      <c r="AU502" s="17" t="s">
        <v>90</v>
      </c>
    </row>
    <row r="503" spans="2:65" s="1" customFormat="1">
      <c r="B503" s="32"/>
      <c r="D503" s="175" t="s">
        <v>180</v>
      </c>
      <c r="F503" s="176" t="s">
        <v>639</v>
      </c>
      <c r="I503" s="152"/>
      <c r="L503" s="32"/>
      <c r="M503" s="153"/>
      <c r="T503" s="56"/>
      <c r="AT503" s="17" t="s">
        <v>180</v>
      </c>
      <c r="AU503" s="17" t="s">
        <v>90</v>
      </c>
    </row>
    <row r="504" spans="2:65" s="12" customFormat="1">
      <c r="B504" s="154"/>
      <c r="D504" s="150" t="s">
        <v>156</v>
      </c>
      <c r="E504" s="155" t="s">
        <v>1</v>
      </c>
      <c r="F504" s="156" t="s">
        <v>640</v>
      </c>
      <c r="H504" s="155" t="s">
        <v>1</v>
      </c>
      <c r="I504" s="157"/>
      <c r="L504" s="154"/>
      <c r="M504" s="158"/>
      <c r="T504" s="159"/>
      <c r="AT504" s="155" t="s">
        <v>156</v>
      </c>
      <c r="AU504" s="155" t="s">
        <v>90</v>
      </c>
      <c r="AV504" s="12" t="s">
        <v>88</v>
      </c>
      <c r="AW504" s="12" t="s">
        <v>35</v>
      </c>
      <c r="AX504" s="12" t="s">
        <v>80</v>
      </c>
      <c r="AY504" s="155" t="s">
        <v>144</v>
      </c>
    </row>
    <row r="505" spans="2:65" s="12" customFormat="1">
      <c r="B505" s="154"/>
      <c r="D505" s="150" t="s">
        <v>156</v>
      </c>
      <c r="E505" s="155" t="s">
        <v>1</v>
      </c>
      <c r="F505" s="156" t="s">
        <v>321</v>
      </c>
      <c r="H505" s="155" t="s">
        <v>1</v>
      </c>
      <c r="I505" s="157"/>
      <c r="L505" s="154"/>
      <c r="M505" s="158"/>
      <c r="T505" s="159"/>
      <c r="AT505" s="155" t="s">
        <v>156</v>
      </c>
      <c r="AU505" s="155" t="s">
        <v>90</v>
      </c>
      <c r="AV505" s="12" t="s">
        <v>88</v>
      </c>
      <c r="AW505" s="12" t="s">
        <v>35</v>
      </c>
      <c r="AX505" s="12" t="s">
        <v>80</v>
      </c>
      <c r="AY505" s="155" t="s">
        <v>144</v>
      </c>
    </row>
    <row r="506" spans="2:65" s="12" customFormat="1">
      <c r="B506" s="154"/>
      <c r="D506" s="150" t="s">
        <v>156</v>
      </c>
      <c r="E506" s="155" t="s">
        <v>1</v>
      </c>
      <c r="F506" s="156" t="s">
        <v>612</v>
      </c>
      <c r="H506" s="155" t="s">
        <v>1</v>
      </c>
      <c r="I506" s="157"/>
      <c r="L506" s="154"/>
      <c r="M506" s="158"/>
      <c r="T506" s="159"/>
      <c r="AT506" s="155" t="s">
        <v>156</v>
      </c>
      <c r="AU506" s="155" t="s">
        <v>90</v>
      </c>
      <c r="AV506" s="12" t="s">
        <v>88</v>
      </c>
      <c r="AW506" s="12" t="s">
        <v>35</v>
      </c>
      <c r="AX506" s="12" t="s">
        <v>80</v>
      </c>
      <c r="AY506" s="155" t="s">
        <v>144</v>
      </c>
    </row>
    <row r="507" spans="2:65" s="13" customFormat="1">
      <c r="B507" s="160"/>
      <c r="D507" s="150" t="s">
        <v>156</v>
      </c>
      <c r="E507" s="161" t="s">
        <v>1</v>
      </c>
      <c r="F507" s="162" t="s">
        <v>641</v>
      </c>
      <c r="H507" s="163">
        <v>223</v>
      </c>
      <c r="I507" s="164"/>
      <c r="L507" s="160"/>
      <c r="M507" s="165"/>
      <c r="T507" s="166"/>
      <c r="AT507" s="161" t="s">
        <v>156</v>
      </c>
      <c r="AU507" s="161" t="s">
        <v>90</v>
      </c>
      <c r="AV507" s="13" t="s">
        <v>90</v>
      </c>
      <c r="AW507" s="13" t="s">
        <v>35</v>
      </c>
      <c r="AX507" s="13" t="s">
        <v>80</v>
      </c>
      <c r="AY507" s="161" t="s">
        <v>144</v>
      </c>
    </row>
    <row r="508" spans="2:65" s="12" customFormat="1">
      <c r="B508" s="154"/>
      <c r="D508" s="150" t="s">
        <v>156</v>
      </c>
      <c r="E508" s="155" t="s">
        <v>1</v>
      </c>
      <c r="F508" s="156" t="s">
        <v>642</v>
      </c>
      <c r="H508" s="155" t="s">
        <v>1</v>
      </c>
      <c r="I508" s="157"/>
      <c r="L508" s="154"/>
      <c r="M508" s="158"/>
      <c r="T508" s="159"/>
      <c r="AT508" s="155" t="s">
        <v>156</v>
      </c>
      <c r="AU508" s="155" t="s">
        <v>90</v>
      </c>
      <c r="AV508" s="12" t="s">
        <v>88</v>
      </c>
      <c r="AW508" s="12" t="s">
        <v>35</v>
      </c>
      <c r="AX508" s="12" t="s">
        <v>80</v>
      </c>
      <c r="AY508" s="155" t="s">
        <v>144</v>
      </c>
    </row>
    <row r="509" spans="2:65" s="13" customFormat="1">
      <c r="B509" s="160"/>
      <c r="D509" s="150" t="s">
        <v>156</v>
      </c>
      <c r="E509" s="161" t="s">
        <v>1</v>
      </c>
      <c r="F509" s="162" t="s">
        <v>643</v>
      </c>
      <c r="H509" s="163">
        <v>50.5</v>
      </c>
      <c r="I509" s="164"/>
      <c r="L509" s="160"/>
      <c r="M509" s="165"/>
      <c r="T509" s="166"/>
      <c r="AT509" s="161" t="s">
        <v>156</v>
      </c>
      <c r="AU509" s="161" t="s">
        <v>90</v>
      </c>
      <c r="AV509" s="13" t="s">
        <v>90</v>
      </c>
      <c r="AW509" s="13" t="s">
        <v>35</v>
      </c>
      <c r="AX509" s="13" t="s">
        <v>80</v>
      </c>
      <c r="AY509" s="161" t="s">
        <v>144</v>
      </c>
    </row>
    <row r="510" spans="2:65" s="12" customFormat="1">
      <c r="B510" s="154"/>
      <c r="D510" s="150" t="s">
        <v>156</v>
      </c>
      <c r="E510" s="155" t="s">
        <v>1</v>
      </c>
      <c r="F510" s="156" t="s">
        <v>324</v>
      </c>
      <c r="H510" s="155" t="s">
        <v>1</v>
      </c>
      <c r="I510" s="157"/>
      <c r="L510" s="154"/>
      <c r="M510" s="158"/>
      <c r="T510" s="159"/>
      <c r="AT510" s="155" t="s">
        <v>156</v>
      </c>
      <c r="AU510" s="155" t="s">
        <v>90</v>
      </c>
      <c r="AV510" s="12" t="s">
        <v>88</v>
      </c>
      <c r="AW510" s="12" t="s">
        <v>35</v>
      </c>
      <c r="AX510" s="12" t="s">
        <v>80</v>
      </c>
      <c r="AY510" s="155" t="s">
        <v>144</v>
      </c>
    </row>
    <row r="511" spans="2:65" s="12" customFormat="1">
      <c r="B511" s="154"/>
      <c r="D511" s="150" t="s">
        <v>156</v>
      </c>
      <c r="E511" s="155" t="s">
        <v>1</v>
      </c>
      <c r="F511" s="156" t="s">
        <v>614</v>
      </c>
      <c r="H511" s="155" t="s">
        <v>1</v>
      </c>
      <c r="I511" s="157"/>
      <c r="L511" s="154"/>
      <c r="M511" s="158"/>
      <c r="T511" s="159"/>
      <c r="AT511" s="155" t="s">
        <v>156</v>
      </c>
      <c r="AU511" s="155" t="s">
        <v>90</v>
      </c>
      <c r="AV511" s="12" t="s">
        <v>88</v>
      </c>
      <c r="AW511" s="12" t="s">
        <v>35</v>
      </c>
      <c r="AX511" s="12" t="s">
        <v>80</v>
      </c>
      <c r="AY511" s="155" t="s">
        <v>144</v>
      </c>
    </row>
    <row r="512" spans="2:65" s="13" customFormat="1">
      <c r="B512" s="160"/>
      <c r="D512" s="150" t="s">
        <v>156</v>
      </c>
      <c r="E512" s="161" t="s">
        <v>1</v>
      </c>
      <c r="F512" s="162" t="s">
        <v>644</v>
      </c>
      <c r="H512" s="163">
        <v>76.22</v>
      </c>
      <c r="I512" s="164"/>
      <c r="L512" s="160"/>
      <c r="M512" s="165"/>
      <c r="T512" s="166"/>
      <c r="AT512" s="161" t="s">
        <v>156</v>
      </c>
      <c r="AU512" s="161" t="s">
        <v>90</v>
      </c>
      <c r="AV512" s="13" t="s">
        <v>90</v>
      </c>
      <c r="AW512" s="13" t="s">
        <v>35</v>
      </c>
      <c r="AX512" s="13" t="s">
        <v>80</v>
      </c>
      <c r="AY512" s="161" t="s">
        <v>144</v>
      </c>
    </row>
    <row r="513" spans="2:65" s="12" customFormat="1">
      <c r="B513" s="154"/>
      <c r="D513" s="150" t="s">
        <v>156</v>
      </c>
      <c r="E513" s="155" t="s">
        <v>1</v>
      </c>
      <c r="F513" s="156" t="s">
        <v>645</v>
      </c>
      <c r="H513" s="155" t="s">
        <v>1</v>
      </c>
      <c r="I513" s="157"/>
      <c r="L513" s="154"/>
      <c r="M513" s="158"/>
      <c r="T513" s="159"/>
      <c r="AT513" s="155" t="s">
        <v>156</v>
      </c>
      <c r="AU513" s="155" t="s">
        <v>90</v>
      </c>
      <c r="AV513" s="12" t="s">
        <v>88</v>
      </c>
      <c r="AW513" s="12" t="s">
        <v>35</v>
      </c>
      <c r="AX513" s="12" t="s">
        <v>80</v>
      </c>
      <c r="AY513" s="155" t="s">
        <v>144</v>
      </c>
    </row>
    <row r="514" spans="2:65" s="13" customFormat="1">
      <c r="B514" s="160"/>
      <c r="D514" s="150" t="s">
        <v>156</v>
      </c>
      <c r="E514" s="161" t="s">
        <v>1</v>
      </c>
      <c r="F514" s="162" t="s">
        <v>646</v>
      </c>
      <c r="H514" s="163">
        <v>51.6</v>
      </c>
      <c r="I514" s="164"/>
      <c r="L514" s="160"/>
      <c r="M514" s="165"/>
      <c r="T514" s="166"/>
      <c r="AT514" s="161" t="s">
        <v>156</v>
      </c>
      <c r="AU514" s="161" t="s">
        <v>90</v>
      </c>
      <c r="AV514" s="13" t="s">
        <v>90</v>
      </c>
      <c r="AW514" s="13" t="s">
        <v>35</v>
      </c>
      <c r="AX514" s="13" t="s">
        <v>80</v>
      </c>
      <c r="AY514" s="161" t="s">
        <v>144</v>
      </c>
    </row>
    <row r="515" spans="2:65" s="14" customFormat="1">
      <c r="B515" s="167"/>
      <c r="D515" s="150" t="s">
        <v>156</v>
      </c>
      <c r="E515" s="168" t="s">
        <v>1</v>
      </c>
      <c r="F515" s="169" t="s">
        <v>159</v>
      </c>
      <c r="H515" s="170">
        <v>401.32</v>
      </c>
      <c r="I515" s="171"/>
      <c r="L515" s="167"/>
      <c r="M515" s="172"/>
      <c r="T515" s="173"/>
      <c r="AT515" s="168" t="s">
        <v>156</v>
      </c>
      <c r="AU515" s="168" t="s">
        <v>90</v>
      </c>
      <c r="AV515" s="14" t="s">
        <v>160</v>
      </c>
      <c r="AW515" s="14" t="s">
        <v>35</v>
      </c>
      <c r="AX515" s="14" t="s">
        <v>88</v>
      </c>
      <c r="AY515" s="168" t="s">
        <v>144</v>
      </c>
    </row>
    <row r="516" spans="2:65" s="1" customFormat="1" ht="24.2" customHeight="1">
      <c r="B516" s="136"/>
      <c r="C516" s="137" t="s">
        <v>647</v>
      </c>
      <c r="D516" s="137" t="s">
        <v>147</v>
      </c>
      <c r="E516" s="138" t="s">
        <v>648</v>
      </c>
      <c r="F516" s="139" t="s">
        <v>649</v>
      </c>
      <c r="G516" s="140" t="s">
        <v>150</v>
      </c>
      <c r="H516" s="141">
        <v>589.6</v>
      </c>
      <c r="I516" s="142"/>
      <c r="J516" s="143">
        <f>ROUND(I516*H516,2)</f>
        <v>0</v>
      </c>
      <c r="K516" s="139" t="s">
        <v>176</v>
      </c>
      <c r="L516" s="32"/>
      <c r="M516" s="144" t="s">
        <v>1</v>
      </c>
      <c r="N516" s="145" t="s">
        <v>45</v>
      </c>
      <c r="P516" s="146">
        <f>O516*H516</f>
        <v>0</v>
      </c>
      <c r="Q516" s="146">
        <v>0</v>
      </c>
      <c r="R516" s="146">
        <f>Q516*H516</f>
        <v>0</v>
      </c>
      <c r="S516" s="146">
        <v>0</v>
      </c>
      <c r="T516" s="147">
        <f>S516*H516</f>
        <v>0</v>
      </c>
      <c r="AR516" s="148" t="s">
        <v>160</v>
      </c>
      <c r="AT516" s="148" t="s">
        <v>147</v>
      </c>
      <c r="AU516" s="148" t="s">
        <v>90</v>
      </c>
      <c r="AY516" s="17" t="s">
        <v>144</v>
      </c>
      <c r="BE516" s="149">
        <f>IF(N516="základní",J516,0)</f>
        <v>0</v>
      </c>
      <c r="BF516" s="149">
        <f>IF(N516="snížená",J516,0)</f>
        <v>0</v>
      </c>
      <c r="BG516" s="149">
        <f>IF(N516="zákl. přenesená",J516,0)</f>
        <v>0</v>
      </c>
      <c r="BH516" s="149">
        <f>IF(N516="sníž. přenesená",J516,0)</f>
        <v>0</v>
      </c>
      <c r="BI516" s="149">
        <f>IF(N516="nulová",J516,0)</f>
        <v>0</v>
      </c>
      <c r="BJ516" s="17" t="s">
        <v>88</v>
      </c>
      <c r="BK516" s="149">
        <f>ROUND(I516*H516,2)</f>
        <v>0</v>
      </c>
      <c r="BL516" s="17" t="s">
        <v>160</v>
      </c>
      <c r="BM516" s="148" t="s">
        <v>650</v>
      </c>
    </row>
    <row r="517" spans="2:65" s="1" customFormat="1" ht="29.25">
      <c r="B517" s="32"/>
      <c r="D517" s="150" t="s">
        <v>178</v>
      </c>
      <c r="F517" s="174" t="s">
        <v>651</v>
      </c>
      <c r="I517" s="152"/>
      <c r="L517" s="32"/>
      <c r="M517" s="153"/>
      <c r="T517" s="56"/>
      <c r="AT517" s="17" t="s">
        <v>178</v>
      </c>
      <c r="AU517" s="17" t="s">
        <v>90</v>
      </c>
    </row>
    <row r="518" spans="2:65" s="1" customFormat="1">
      <c r="B518" s="32"/>
      <c r="D518" s="175" t="s">
        <v>180</v>
      </c>
      <c r="F518" s="176" t="s">
        <v>652</v>
      </c>
      <c r="I518" s="152"/>
      <c r="L518" s="32"/>
      <c r="M518" s="153"/>
      <c r="T518" s="56"/>
      <c r="AT518" s="17" t="s">
        <v>180</v>
      </c>
      <c r="AU518" s="17" t="s">
        <v>90</v>
      </c>
    </row>
    <row r="519" spans="2:65" s="12" customFormat="1">
      <c r="B519" s="154"/>
      <c r="D519" s="150" t="s">
        <v>156</v>
      </c>
      <c r="E519" s="155" t="s">
        <v>1</v>
      </c>
      <c r="F519" s="156" t="s">
        <v>344</v>
      </c>
      <c r="H519" s="155" t="s">
        <v>1</v>
      </c>
      <c r="I519" s="157"/>
      <c r="L519" s="154"/>
      <c r="M519" s="158"/>
      <c r="T519" s="159"/>
      <c r="AT519" s="155" t="s">
        <v>156</v>
      </c>
      <c r="AU519" s="155" t="s">
        <v>90</v>
      </c>
      <c r="AV519" s="12" t="s">
        <v>88</v>
      </c>
      <c r="AW519" s="12" t="s">
        <v>35</v>
      </c>
      <c r="AX519" s="12" t="s">
        <v>80</v>
      </c>
      <c r="AY519" s="155" t="s">
        <v>144</v>
      </c>
    </row>
    <row r="520" spans="2:65" s="12" customFormat="1">
      <c r="B520" s="154"/>
      <c r="D520" s="150" t="s">
        <v>156</v>
      </c>
      <c r="E520" s="155" t="s">
        <v>1</v>
      </c>
      <c r="F520" s="156" t="s">
        <v>625</v>
      </c>
      <c r="H520" s="155" t="s">
        <v>1</v>
      </c>
      <c r="I520" s="157"/>
      <c r="L520" s="154"/>
      <c r="M520" s="158"/>
      <c r="T520" s="159"/>
      <c r="AT520" s="155" t="s">
        <v>156</v>
      </c>
      <c r="AU520" s="155" t="s">
        <v>90</v>
      </c>
      <c r="AV520" s="12" t="s">
        <v>88</v>
      </c>
      <c r="AW520" s="12" t="s">
        <v>35</v>
      </c>
      <c r="AX520" s="12" t="s">
        <v>80</v>
      </c>
      <c r="AY520" s="155" t="s">
        <v>144</v>
      </c>
    </row>
    <row r="521" spans="2:65" s="13" customFormat="1">
      <c r="B521" s="160"/>
      <c r="D521" s="150" t="s">
        <v>156</v>
      </c>
      <c r="E521" s="161" t="s">
        <v>1</v>
      </c>
      <c r="F521" s="162" t="s">
        <v>653</v>
      </c>
      <c r="H521" s="163">
        <v>589.6</v>
      </c>
      <c r="I521" s="164"/>
      <c r="L521" s="160"/>
      <c r="M521" s="165"/>
      <c r="T521" s="166"/>
      <c r="AT521" s="161" t="s">
        <v>156</v>
      </c>
      <c r="AU521" s="161" t="s">
        <v>90</v>
      </c>
      <c r="AV521" s="13" t="s">
        <v>90</v>
      </c>
      <c r="AW521" s="13" t="s">
        <v>35</v>
      </c>
      <c r="AX521" s="13" t="s">
        <v>80</v>
      </c>
      <c r="AY521" s="161" t="s">
        <v>144</v>
      </c>
    </row>
    <row r="522" spans="2:65" s="14" customFormat="1">
      <c r="B522" s="167"/>
      <c r="D522" s="150" t="s">
        <v>156</v>
      </c>
      <c r="E522" s="168" t="s">
        <v>1</v>
      </c>
      <c r="F522" s="169" t="s">
        <v>159</v>
      </c>
      <c r="H522" s="170">
        <v>589.6</v>
      </c>
      <c r="I522" s="171"/>
      <c r="L522" s="167"/>
      <c r="M522" s="172"/>
      <c r="T522" s="173"/>
      <c r="AT522" s="168" t="s">
        <v>156</v>
      </c>
      <c r="AU522" s="168" t="s">
        <v>90</v>
      </c>
      <c r="AV522" s="14" t="s">
        <v>160</v>
      </c>
      <c r="AW522" s="14" t="s">
        <v>35</v>
      </c>
      <c r="AX522" s="14" t="s">
        <v>88</v>
      </c>
      <c r="AY522" s="168" t="s">
        <v>144</v>
      </c>
    </row>
    <row r="523" spans="2:65" s="1" customFormat="1" ht="24.2" customHeight="1">
      <c r="B523" s="136"/>
      <c r="C523" s="137" t="s">
        <v>654</v>
      </c>
      <c r="D523" s="137" t="s">
        <v>147</v>
      </c>
      <c r="E523" s="138" t="s">
        <v>607</v>
      </c>
      <c r="F523" s="139" t="s">
        <v>608</v>
      </c>
      <c r="G523" s="140" t="s">
        <v>312</v>
      </c>
      <c r="H523" s="141">
        <v>241.67699999999999</v>
      </c>
      <c r="I523" s="142"/>
      <c r="J523" s="143">
        <f>ROUND(I523*H523,2)</f>
        <v>0</v>
      </c>
      <c r="K523" s="139" t="s">
        <v>176</v>
      </c>
      <c r="L523" s="32"/>
      <c r="M523" s="144" t="s">
        <v>1</v>
      </c>
      <c r="N523" s="145" t="s">
        <v>45</v>
      </c>
      <c r="P523" s="146">
        <f>O523*H523</f>
        <v>0</v>
      </c>
      <c r="Q523" s="146">
        <v>2.4340799999999998</v>
      </c>
      <c r="R523" s="146">
        <f>Q523*H523</f>
        <v>588.26115215999994</v>
      </c>
      <c r="S523" s="146">
        <v>0</v>
      </c>
      <c r="T523" s="147">
        <f>S523*H523</f>
        <v>0</v>
      </c>
      <c r="AR523" s="148" t="s">
        <v>160</v>
      </c>
      <c r="AT523" s="148" t="s">
        <v>147</v>
      </c>
      <c r="AU523" s="148" t="s">
        <v>90</v>
      </c>
      <c r="AY523" s="17" t="s">
        <v>144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17" t="s">
        <v>88</v>
      </c>
      <c r="BK523" s="149">
        <f>ROUND(I523*H523,2)</f>
        <v>0</v>
      </c>
      <c r="BL523" s="17" t="s">
        <v>160</v>
      </c>
      <c r="BM523" s="148" t="s">
        <v>655</v>
      </c>
    </row>
    <row r="524" spans="2:65" s="1" customFormat="1" ht="19.5">
      <c r="B524" s="32"/>
      <c r="D524" s="150" t="s">
        <v>178</v>
      </c>
      <c r="F524" s="174" t="s">
        <v>610</v>
      </c>
      <c r="I524" s="152"/>
      <c r="L524" s="32"/>
      <c r="M524" s="153"/>
      <c r="T524" s="56"/>
      <c r="AT524" s="17" t="s">
        <v>178</v>
      </c>
      <c r="AU524" s="17" t="s">
        <v>90</v>
      </c>
    </row>
    <row r="525" spans="2:65" s="1" customFormat="1">
      <c r="B525" s="32"/>
      <c r="D525" s="175" t="s">
        <v>180</v>
      </c>
      <c r="F525" s="176" t="s">
        <v>611</v>
      </c>
      <c r="I525" s="152"/>
      <c r="L525" s="32"/>
      <c r="M525" s="153"/>
      <c r="T525" s="56"/>
      <c r="AT525" s="17" t="s">
        <v>180</v>
      </c>
      <c r="AU525" s="17" t="s">
        <v>90</v>
      </c>
    </row>
    <row r="526" spans="2:65" s="12" customFormat="1">
      <c r="B526" s="154"/>
      <c r="D526" s="150" t="s">
        <v>156</v>
      </c>
      <c r="E526" s="155" t="s">
        <v>1</v>
      </c>
      <c r="F526" s="156" t="s">
        <v>570</v>
      </c>
      <c r="H526" s="155" t="s">
        <v>1</v>
      </c>
      <c r="I526" s="157"/>
      <c r="L526" s="154"/>
      <c r="M526" s="158"/>
      <c r="T526" s="159"/>
      <c r="AT526" s="155" t="s">
        <v>156</v>
      </c>
      <c r="AU526" s="155" t="s">
        <v>90</v>
      </c>
      <c r="AV526" s="12" t="s">
        <v>88</v>
      </c>
      <c r="AW526" s="12" t="s">
        <v>35</v>
      </c>
      <c r="AX526" s="12" t="s">
        <v>80</v>
      </c>
      <c r="AY526" s="155" t="s">
        <v>144</v>
      </c>
    </row>
    <row r="527" spans="2:65" s="13" customFormat="1">
      <c r="B527" s="160"/>
      <c r="D527" s="150" t="s">
        <v>156</v>
      </c>
      <c r="E527" s="161" t="s">
        <v>1</v>
      </c>
      <c r="F527" s="162" t="s">
        <v>656</v>
      </c>
      <c r="H527" s="163">
        <v>241.67699999999999</v>
      </c>
      <c r="I527" s="164"/>
      <c r="L527" s="160"/>
      <c r="M527" s="165"/>
      <c r="T527" s="166"/>
      <c r="AT527" s="161" t="s">
        <v>156</v>
      </c>
      <c r="AU527" s="161" t="s">
        <v>90</v>
      </c>
      <c r="AV527" s="13" t="s">
        <v>90</v>
      </c>
      <c r="AW527" s="13" t="s">
        <v>35</v>
      </c>
      <c r="AX527" s="13" t="s">
        <v>80</v>
      </c>
      <c r="AY527" s="161" t="s">
        <v>144</v>
      </c>
    </row>
    <row r="528" spans="2:65" s="14" customFormat="1">
      <c r="B528" s="167"/>
      <c r="D528" s="150" t="s">
        <v>156</v>
      </c>
      <c r="E528" s="168" t="s">
        <v>1</v>
      </c>
      <c r="F528" s="169" t="s">
        <v>159</v>
      </c>
      <c r="H528" s="170">
        <v>241.67699999999999</v>
      </c>
      <c r="I528" s="171"/>
      <c r="L528" s="167"/>
      <c r="M528" s="172"/>
      <c r="T528" s="173"/>
      <c r="AT528" s="168" t="s">
        <v>156</v>
      </c>
      <c r="AU528" s="168" t="s">
        <v>90</v>
      </c>
      <c r="AV528" s="14" t="s">
        <v>160</v>
      </c>
      <c r="AW528" s="14" t="s">
        <v>35</v>
      </c>
      <c r="AX528" s="14" t="s">
        <v>88</v>
      </c>
      <c r="AY528" s="168" t="s">
        <v>144</v>
      </c>
    </row>
    <row r="529" spans="2:65" s="1" customFormat="1" ht="24.2" customHeight="1">
      <c r="B529" s="136"/>
      <c r="C529" s="137" t="s">
        <v>657</v>
      </c>
      <c r="D529" s="137" t="s">
        <v>147</v>
      </c>
      <c r="E529" s="138" t="s">
        <v>658</v>
      </c>
      <c r="F529" s="139" t="s">
        <v>659</v>
      </c>
      <c r="G529" s="140" t="s">
        <v>150</v>
      </c>
      <c r="H529" s="141">
        <v>807.26</v>
      </c>
      <c r="I529" s="142"/>
      <c r="J529" s="143">
        <f>ROUND(I529*H529,2)</f>
        <v>0</v>
      </c>
      <c r="K529" s="139" t="s">
        <v>151</v>
      </c>
      <c r="L529" s="32"/>
      <c r="M529" s="144" t="s">
        <v>1</v>
      </c>
      <c r="N529" s="145" t="s">
        <v>45</v>
      </c>
      <c r="P529" s="146">
        <f>O529*H529</f>
        <v>0</v>
      </c>
      <c r="Q529" s="146">
        <v>0.93899999999999995</v>
      </c>
      <c r="R529" s="146">
        <f>Q529*H529</f>
        <v>758.01713999999993</v>
      </c>
      <c r="S529" s="146">
        <v>0</v>
      </c>
      <c r="T529" s="147">
        <f>S529*H529</f>
        <v>0</v>
      </c>
      <c r="AR529" s="148" t="s">
        <v>160</v>
      </c>
      <c r="AT529" s="148" t="s">
        <v>147</v>
      </c>
      <c r="AU529" s="148" t="s">
        <v>90</v>
      </c>
      <c r="AY529" s="17" t="s">
        <v>144</v>
      </c>
      <c r="BE529" s="149">
        <f>IF(N529="základní",J529,0)</f>
        <v>0</v>
      </c>
      <c r="BF529" s="149">
        <f>IF(N529="snížená",J529,0)</f>
        <v>0</v>
      </c>
      <c r="BG529" s="149">
        <f>IF(N529="zákl. přenesená",J529,0)</f>
        <v>0</v>
      </c>
      <c r="BH529" s="149">
        <f>IF(N529="sníž. přenesená",J529,0)</f>
        <v>0</v>
      </c>
      <c r="BI529" s="149">
        <f>IF(N529="nulová",J529,0)</f>
        <v>0</v>
      </c>
      <c r="BJ529" s="17" t="s">
        <v>88</v>
      </c>
      <c r="BK529" s="149">
        <f>ROUND(I529*H529,2)</f>
        <v>0</v>
      </c>
      <c r="BL529" s="17" t="s">
        <v>160</v>
      </c>
      <c r="BM529" s="148" t="s">
        <v>660</v>
      </c>
    </row>
    <row r="530" spans="2:65" s="1" customFormat="1" ht="29.25">
      <c r="B530" s="32"/>
      <c r="D530" s="150" t="s">
        <v>178</v>
      </c>
      <c r="F530" s="174" t="s">
        <v>661</v>
      </c>
      <c r="I530" s="152"/>
      <c r="L530" s="32"/>
      <c r="M530" s="153"/>
      <c r="T530" s="56"/>
      <c r="AT530" s="17" t="s">
        <v>178</v>
      </c>
      <c r="AU530" s="17" t="s">
        <v>90</v>
      </c>
    </row>
    <row r="531" spans="2:65" s="12" customFormat="1">
      <c r="B531" s="154"/>
      <c r="D531" s="150" t="s">
        <v>156</v>
      </c>
      <c r="E531" s="155" t="s">
        <v>1</v>
      </c>
      <c r="F531" s="156" t="s">
        <v>448</v>
      </c>
      <c r="H531" s="155" t="s">
        <v>1</v>
      </c>
      <c r="I531" s="157"/>
      <c r="L531" s="154"/>
      <c r="M531" s="158"/>
      <c r="T531" s="159"/>
      <c r="AT531" s="155" t="s">
        <v>156</v>
      </c>
      <c r="AU531" s="155" t="s">
        <v>90</v>
      </c>
      <c r="AV531" s="12" t="s">
        <v>88</v>
      </c>
      <c r="AW531" s="12" t="s">
        <v>35</v>
      </c>
      <c r="AX531" s="12" t="s">
        <v>80</v>
      </c>
      <c r="AY531" s="155" t="s">
        <v>144</v>
      </c>
    </row>
    <row r="532" spans="2:65" s="12" customFormat="1">
      <c r="B532" s="154"/>
      <c r="D532" s="150" t="s">
        <v>156</v>
      </c>
      <c r="E532" s="155" t="s">
        <v>1</v>
      </c>
      <c r="F532" s="156" t="s">
        <v>334</v>
      </c>
      <c r="H532" s="155" t="s">
        <v>1</v>
      </c>
      <c r="I532" s="157"/>
      <c r="L532" s="154"/>
      <c r="M532" s="158"/>
      <c r="T532" s="159"/>
      <c r="AT532" s="155" t="s">
        <v>156</v>
      </c>
      <c r="AU532" s="155" t="s">
        <v>90</v>
      </c>
      <c r="AV532" s="12" t="s">
        <v>88</v>
      </c>
      <c r="AW532" s="12" t="s">
        <v>35</v>
      </c>
      <c r="AX532" s="12" t="s">
        <v>80</v>
      </c>
      <c r="AY532" s="155" t="s">
        <v>144</v>
      </c>
    </row>
    <row r="533" spans="2:65" s="12" customFormat="1" ht="22.5">
      <c r="B533" s="154"/>
      <c r="D533" s="150" t="s">
        <v>156</v>
      </c>
      <c r="E533" s="155" t="s">
        <v>1</v>
      </c>
      <c r="F533" s="156" t="s">
        <v>662</v>
      </c>
      <c r="H533" s="155" t="s">
        <v>1</v>
      </c>
      <c r="I533" s="157"/>
      <c r="L533" s="154"/>
      <c r="M533" s="158"/>
      <c r="T533" s="159"/>
      <c r="AT533" s="155" t="s">
        <v>156</v>
      </c>
      <c r="AU533" s="155" t="s">
        <v>90</v>
      </c>
      <c r="AV533" s="12" t="s">
        <v>88</v>
      </c>
      <c r="AW533" s="12" t="s">
        <v>35</v>
      </c>
      <c r="AX533" s="12" t="s">
        <v>80</v>
      </c>
      <c r="AY533" s="155" t="s">
        <v>144</v>
      </c>
    </row>
    <row r="534" spans="2:65" s="13" customFormat="1">
      <c r="B534" s="160"/>
      <c r="D534" s="150" t="s">
        <v>156</v>
      </c>
      <c r="E534" s="161" t="s">
        <v>1</v>
      </c>
      <c r="F534" s="162" t="s">
        <v>663</v>
      </c>
      <c r="H534" s="163">
        <v>665.66</v>
      </c>
      <c r="I534" s="164"/>
      <c r="L534" s="160"/>
      <c r="M534" s="165"/>
      <c r="T534" s="166"/>
      <c r="AT534" s="161" t="s">
        <v>156</v>
      </c>
      <c r="AU534" s="161" t="s">
        <v>90</v>
      </c>
      <c r="AV534" s="13" t="s">
        <v>90</v>
      </c>
      <c r="AW534" s="13" t="s">
        <v>35</v>
      </c>
      <c r="AX534" s="13" t="s">
        <v>80</v>
      </c>
      <c r="AY534" s="161" t="s">
        <v>144</v>
      </c>
    </row>
    <row r="535" spans="2:65" s="12" customFormat="1" ht="22.5">
      <c r="B535" s="154"/>
      <c r="D535" s="150" t="s">
        <v>156</v>
      </c>
      <c r="E535" s="155" t="s">
        <v>1</v>
      </c>
      <c r="F535" s="156" t="s">
        <v>664</v>
      </c>
      <c r="H535" s="155" t="s">
        <v>1</v>
      </c>
      <c r="I535" s="157"/>
      <c r="L535" s="154"/>
      <c r="M535" s="158"/>
      <c r="T535" s="159"/>
      <c r="AT535" s="155" t="s">
        <v>156</v>
      </c>
      <c r="AU535" s="155" t="s">
        <v>90</v>
      </c>
      <c r="AV535" s="12" t="s">
        <v>88</v>
      </c>
      <c r="AW535" s="12" t="s">
        <v>35</v>
      </c>
      <c r="AX535" s="12" t="s">
        <v>80</v>
      </c>
      <c r="AY535" s="155" t="s">
        <v>144</v>
      </c>
    </row>
    <row r="536" spans="2:65" s="13" customFormat="1">
      <c r="B536" s="160"/>
      <c r="D536" s="150" t="s">
        <v>156</v>
      </c>
      <c r="E536" s="161" t="s">
        <v>1</v>
      </c>
      <c r="F536" s="162" t="s">
        <v>665</v>
      </c>
      <c r="H536" s="163">
        <v>141.6</v>
      </c>
      <c r="I536" s="164"/>
      <c r="L536" s="160"/>
      <c r="M536" s="165"/>
      <c r="T536" s="166"/>
      <c r="AT536" s="161" t="s">
        <v>156</v>
      </c>
      <c r="AU536" s="161" t="s">
        <v>90</v>
      </c>
      <c r="AV536" s="13" t="s">
        <v>90</v>
      </c>
      <c r="AW536" s="13" t="s">
        <v>35</v>
      </c>
      <c r="AX536" s="13" t="s">
        <v>80</v>
      </c>
      <c r="AY536" s="161" t="s">
        <v>144</v>
      </c>
    </row>
    <row r="537" spans="2:65" s="14" customFormat="1">
      <c r="B537" s="167"/>
      <c r="D537" s="150" t="s">
        <v>156</v>
      </c>
      <c r="E537" s="168" t="s">
        <v>1</v>
      </c>
      <c r="F537" s="169" t="s">
        <v>159</v>
      </c>
      <c r="H537" s="170">
        <v>807.26</v>
      </c>
      <c r="I537" s="171"/>
      <c r="L537" s="167"/>
      <c r="M537" s="172"/>
      <c r="T537" s="173"/>
      <c r="AT537" s="168" t="s">
        <v>156</v>
      </c>
      <c r="AU537" s="168" t="s">
        <v>90</v>
      </c>
      <c r="AV537" s="14" t="s">
        <v>160</v>
      </c>
      <c r="AW537" s="14" t="s">
        <v>35</v>
      </c>
      <c r="AX537" s="14" t="s">
        <v>88</v>
      </c>
      <c r="AY537" s="168" t="s">
        <v>144</v>
      </c>
    </row>
    <row r="538" spans="2:65" s="11" customFormat="1" ht="22.9" customHeight="1">
      <c r="B538" s="124"/>
      <c r="D538" s="125" t="s">
        <v>79</v>
      </c>
      <c r="E538" s="134" t="s">
        <v>326</v>
      </c>
      <c r="F538" s="134" t="s">
        <v>666</v>
      </c>
      <c r="I538" s="127"/>
      <c r="J538" s="135">
        <f>BK538</f>
        <v>0</v>
      </c>
      <c r="L538" s="124"/>
      <c r="M538" s="129"/>
      <c r="P538" s="130">
        <f>SUM(P539:P592)</f>
        <v>0</v>
      </c>
      <c r="R538" s="130">
        <f>SUM(R539:R592)</f>
        <v>1.1859778000000001</v>
      </c>
      <c r="T538" s="131">
        <f>SUM(T539:T592)</f>
        <v>2051.7081499999999</v>
      </c>
      <c r="AR538" s="125" t="s">
        <v>184</v>
      </c>
      <c r="AT538" s="132" t="s">
        <v>79</v>
      </c>
      <c r="AU538" s="132" t="s">
        <v>88</v>
      </c>
      <c r="AY538" s="125" t="s">
        <v>144</v>
      </c>
      <c r="BK538" s="133">
        <f>SUM(BK539:BK592)</f>
        <v>0</v>
      </c>
    </row>
    <row r="539" spans="2:65" s="1" customFormat="1" ht="24.2" customHeight="1">
      <c r="B539" s="136"/>
      <c r="C539" s="137" t="s">
        <v>667</v>
      </c>
      <c r="D539" s="137" t="s">
        <v>147</v>
      </c>
      <c r="E539" s="138" t="s">
        <v>668</v>
      </c>
      <c r="F539" s="139" t="s">
        <v>669</v>
      </c>
      <c r="G539" s="140" t="s">
        <v>220</v>
      </c>
      <c r="H539" s="141">
        <v>6</v>
      </c>
      <c r="I539" s="142"/>
      <c r="J539" s="143">
        <f>ROUND(I539*H539,2)</f>
        <v>0</v>
      </c>
      <c r="K539" s="139" t="s">
        <v>1</v>
      </c>
      <c r="L539" s="32"/>
      <c r="M539" s="144" t="s">
        <v>1</v>
      </c>
      <c r="N539" s="145" t="s">
        <v>45</v>
      </c>
      <c r="P539" s="146">
        <f>O539*H539</f>
        <v>0</v>
      </c>
      <c r="Q539" s="146">
        <v>4.3E-3</v>
      </c>
      <c r="R539" s="146">
        <f>Q539*H539</f>
        <v>2.58E-2</v>
      </c>
      <c r="S539" s="146">
        <v>0</v>
      </c>
      <c r="T539" s="147">
        <f>S539*H539</f>
        <v>0</v>
      </c>
      <c r="AR539" s="148" t="s">
        <v>160</v>
      </c>
      <c r="AT539" s="148" t="s">
        <v>147</v>
      </c>
      <c r="AU539" s="148" t="s">
        <v>90</v>
      </c>
      <c r="AY539" s="17" t="s">
        <v>144</v>
      </c>
      <c r="BE539" s="149">
        <f>IF(N539="základní",J539,0)</f>
        <v>0</v>
      </c>
      <c r="BF539" s="149">
        <f>IF(N539="snížená",J539,0)</f>
        <v>0</v>
      </c>
      <c r="BG539" s="149">
        <f>IF(N539="zákl. přenesená",J539,0)</f>
        <v>0</v>
      </c>
      <c r="BH539" s="149">
        <f>IF(N539="sníž. přenesená",J539,0)</f>
        <v>0</v>
      </c>
      <c r="BI539" s="149">
        <f>IF(N539="nulová",J539,0)</f>
        <v>0</v>
      </c>
      <c r="BJ539" s="17" t="s">
        <v>88</v>
      </c>
      <c r="BK539" s="149">
        <f>ROUND(I539*H539,2)</f>
        <v>0</v>
      </c>
      <c r="BL539" s="17" t="s">
        <v>160</v>
      </c>
      <c r="BM539" s="148" t="s">
        <v>670</v>
      </c>
    </row>
    <row r="540" spans="2:65" s="13" customFormat="1">
      <c r="B540" s="160"/>
      <c r="D540" s="150" t="s">
        <v>156</v>
      </c>
      <c r="E540" s="161" t="s">
        <v>1</v>
      </c>
      <c r="F540" s="162" t="s">
        <v>671</v>
      </c>
      <c r="H540" s="163">
        <v>6</v>
      </c>
      <c r="I540" s="164"/>
      <c r="L540" s="160"/>
      <c r="M540" s="165"/>
      <c r="T540" s="166"/>
      <c r="AT540" s="161" t="s">
        <v>156</v>
      </c>
      <c r="AU540" s="161" t="s">
        <v>90</v>
      </c>
      <c r="AV540" s="13" t="s">
        <v>90</v>
      </c>
      <c r="AW540" s="13" t="s">
        <v>35</v>
      </c>
      <c r="AX540" s="13" t="s">
        <v>80</v>
      </c>
      <c r="AY540" s="161" t="s">
        <v>144</v>
      </c>
    </row>
    <row r="541" spans="2:65" s="14" customFormat="1">
      <c r="B541" s="167"/>
      <c r="D541" s="150" t="s">
        <v>156</v>
      </c>
      <c r="E541" s="168" t="s">
        <v>1</v>
      </c>
      <c r="F541" s="169" t="s">
        <v>159</v>
      </c>
      <c r="H541" s="170">
        <v>6</v>
      </c>
      <c r="I541" s="171"/>
      <c r="L541" s="167"/>
      <c r="M541" s="172"/>
      <c r="T541" s="173"/>
      <c r="AT541" s="168" t="s">
        <v>156</v>
      </c>
      <c r="AU541" s="168" t="s">
        <v>90</v>
      </c>
      <c r="AV541" s="14" t="s">
        <v>160</v>
      </c>
      <c r="AW541" s="14" t="s">
        <v>35</v>
      </c>
      <c r="AX541" s="14" t="s">
        <v>88</v>
      </c>
      <c r="AY541" s="168" t="s">
        <v>144</v>
      </c>
    </row>
    <row r="542" spans="2:65" s="1" customFormat="1" ht="21.75" customHeight="1">
      <c r="B542" s="136"/>
      <c r="C542" s="137" t="s">
        <v>672</v>
      </c>
      <c r="D542" s="137" t="s">
        <v>147</v>
      </c>
      <c r="E542" s="138" t="s">
        <v>673</v>
      </c>
      <c r="F542" s="139" t="s">
        <v>674</v>
      </c>
      <c r="G542" s="140" t="s">
        <v>150</v>
      </c>
      <c r="H542" s="141">
        <v>1.2</v>
      </c>
      <c r="I542" s="142"/>
      <c r="J542" s="143">
        <f>ROUND(I542*H542,2)</f>
        <v>0</v>
      </c>
      <c r="K542" s="139" t="s">
        <v>151</v>
      </c>
      <c r="L542" s="32"/>
      <c r="M542" s="144" t="s">
        <v>1</v>
      </c>
      <c r="N542" s="145" t="s">
        <v>45</v>
      </c>
      <c r="P542" s="146">
        <f>O542*H542</f>
        <v>0</v>
      </c>
      <c r="Q542" s="146">
        <v>4.1399999999999996E-3</v>
      </c>
      <c r="R542" s="146">
        <f>Q542*H542</f>
        <v>4.9679999999999993E-3</v>
      </c>
      <c r="S542" s="146">
        <v>0</v>
      </c>
      <c r="T542" s="147">
        <f>S542*H542</f>
        <v>0</v>
      </c>
      <c r="AR542" s="148" t="s">
        <v>160</v>
      </c>
      <c r="AT542" s="148" t="s">
        <v>147</v>
      </c>
      <c r="AU542" s="148" t="s">
        <v>90</v>
      </c>
      <c r="AY542" s="17" t="s">
        <v>144</v>
      </c>
      <c r="BE542" s="149">
        <f>IF(N542="základní",J542,0)</f>
        <v>0</v>
      </c>
      <c r="BF542" s="149">
        <f>IF(N542="snížená",J542,0)</f>
        <v>0</v>
      </c>
      <c r="BG542" s="149">
        <f>IF(N542="zákl. přenesená",J542,0)</f>
        <v>0</v>
      </c>
      <c r="BH542" s="149">
        <f>IF(N542="sníž. přenesená",J542,0)</f>
        <v>0</v>
      </c>
      <c r="BI542" s="149">
        <f>IF(N542="nulová",J542,0)</f>
        <v>0</v>
      </c>
      <c r="BJ542" s="17" t="s">
        <v>88</v>
      </c>
      <c r="BK542" s="149">
        <f>ROUND(I542*H542,2)</f>
        <v>0</v>
      </c>
      <c r="BL542" s="17" t="s">
        <v>160</v>
      </c>
      <c r="BM542" s="148" t="s">
        <v>675</v>
      </c>
    </row>
    <row r="543" spans="2:65" s="1" customFormat="1" ht="29.25">
      <c r="B543" s="32"/>
      <c r="D543" s="150" t="s">
        <v>154</v>
      </c>
      <c r="F543" s="151" t="s">
        <v>676</v>
      </c>
      <c r="I543" s="152"/>
      <c r="L543" s="32"/>
      <c r="M543" s="153"/>
      <c r="T543" s="56"/>
      <c r="AT543" s="17" t="s">
        <v>154</v>
      </c>
      <c r="AU543" s="17" t="s">
        <v>90</v>
      </c>
    </row>
    <row r="544" spans="2:65" s="12" customFormat="1">
      <c r="B544" s="154"/>
      <c r="D544" s="150" t="s">
        <v>156</v>
      </c>
      <c r="E544" s="155" t="s">
        <v>1</v>
      </c>
      <c r="F544" s="156" t="s">
        <v>677</v>
      </c>
      <c r="H544" s="155" t="s">
        <v>1</v>
      </c>
      <c r="I544" s="157"/>
      <c r="L544" s="154"/>
      <c r="M544" s="158"/>
      <c r="T544" s="159"/>
      <c r="AT544" s="155" t="s">
        <v>156</v>
      </c>
      <c r="AU544" s="155" t="s">
        <v>90</v>
      </c>
      <c r="AV544" s="12" t="s">
        <v>88</v>
      </c>
      <c r="AW544" s="12" t="s">
        <v>35</v>
      </c>
      <c r="AX544" s="12" t="s">
        <v>80</v>
      </c>
      <c r="AY544" s="155" t="s">
        <v>144</v>
      </c>
    </row>
    <row r="545" spans="2:65" s="13" customFormat="1">
      <c r="B545" s="160"/>
      <c r="D545" s="150" t="s">
        <v>156</v>
      </c>
      <c r="E545" s="161" t="s">
        <v>1</v>
      </c>
      <c r="F545" s="162" t="s">
        <v>678</v>
      </c>
      <c r="H545" s="163">
        <v>1.2</v>
      </c>
      <c r="I545" s="164"/>
      <c r="L545" s="160"/>
      <c r="M545" s="165"/>
      <c r="T545" s="166"/>
      <c r="AT545" s="161" t="s">
        <v>156</v>
      </c>
      <c r="AU545" s="161" t="s">
        <v>90</v>
      </c>
      <c r="AV545" s="13" t="s">
        <v>90</v>
      </c>
      <c r="AW545" s="13" t="s">
        <v>35</v>
      </c>
      <c r="AX545" s="13" t="s">
        <v>80</v>
      </c>
      <c r="AY545" s="161" t="s">
        <v>144</v>
      </c>
    </row>
    <row r="546" spans="2:65" s="14" customFormat="1">
      <c r="B546" s="167"/>
      <c r="D546" s="150" t="s">
        <v>156</v>
      </c>
      <c r="E546" s="168" t="s">
        <v>1</v>
      </c>
      <c r="F546" s="169" t="s">
        <v>159</v>
      </c>
      <c r="H546" s="170">
        <v>1.2</v>
      </c>
      <c r="I546" s="171"/>
      <c r="L546" s="167"/>
      <c r="M546" s="172"/>
      <c r="T546" s="173"/>
      <c r="AT546" s="168" t="s">
        <v>156</v>
      </c>
      <c r="AU546" s="168" t="s">
        <v>90</v>
      </c>
      <c r="AV546" s="14" t="s">
        <v>160</v>
      </c>
      <c r="AW546" s="14" t="s">
        <v>35</v>
      </c>
      <c r="AX546" s="14" t="s">
        <v>88</v>
      </c>
      <c r="AY546" s="168" t="s">
        <v>144</v>
      </c>
    </row>
    <row r="547" spans="2:65" s="1" customFormat="1" ht="16.5" customHeight="1">
      <c r="B547" s="136"/>
      <c r="C547" s="137" t="s">
        <v>679</v>
      </c>
      <c r="D547" s="137" t="s">
        <v>147</v>
      </c>
      <c r="E547" s="138" t="s">
        <v>680</v>
      </c>
      <c r="F547" s="139" t="s">
        <v>681</v>
      </c>
      <c r="G547" s="140" t="s">
        <v>150</v>
      </c>
      <c r="H547" s="141">
        <v>1.536</v>
      </c>
      <c r="I547" s="142"/>
      <c r="J547" s="143">
        <f>ROUND(I547*H547,2)</f>
        <v>0</v>
      </c>
      <c r="K547" s="139" t="s">
        <v>151</v>
      </c>
      <c r="L547" s="32"/>
      <c r="M547" s="144" t="s">
        <v>1</v>
      </c>
      <c r="N547" s="145" t="s">
        <v>45</v>
      </c>
      <c r="P547" s="146">
        <f>O547*H547</f>
        <v>0</v>
      </c>
      <c r="Q547" s="146">
        <v>0.16300000000000001</v>
      </c>
      <c r="R547" s="146">
        <f>Q547*H547</f>
        <v>0.25036800000000003</v>
      </c>
      <c r="S547" s="146">
        <v>0</v>
      </c>
      <c r="T547" s="147">
        <f>S547*H547</f>
        <v>0</v>
      </c>
      <c r="AR547" s="148" t="s">
        <v>160</v>
      </c>
      <c r="AT547" s="148" t="s">
        <v>147</v>
      </c>
      <c r="AU547" s="148" t="s">
        <v>90</v>
      </c>
      <c r="AY547" s="17" t="s">
        <v>144</v>
      </c>
      <c r="BE547" s="149">
        <f>IF(N547="základní",J547,0)</f>
        <v>0</v>
      </c>
      <c r="BF547" s="149">
        <f>IF(N547="snížená",J547,0)</f>
        <v>0</v>
      </c>
      <c r="BG547" s="149">
        <f>IF(N547="zákl. přenesená",J547,0)</f>
        <v>0</v>
      </c>
      <c r="BH547" s="149">
        <f>IF(N547="sníž. přenesená",J547,0)</f>
        <v>0</v>
      </c>
      <c r="BI547" s="149">
        <f>IF(N547="nulová",J547,0)</f>
        <v>0</v>
      </c>
      <c r="BJ547" s="17" t="s">
        <v>88</v>
      </c>
      <c r="BK547" s="149">
        <f>ROUND(I547*H547,2)</f>
        <v>0</v>
      </c>
      <c r="BL547" s="17" t="s">
        <v>160</v>
      </c>
      <c r="BM547" s="148" t="s">
        <v>682</v>
      </c>
    </row>
    <row r="548" spans="2:65" s="1" customFormat="1" ht="29.25">
      <c r="B548" s="32"/>
      <c r="D548" s="150" t="s">
        <v>178</v>
      </c>
      <c r="F548" s="174" t="s">
        <v>683</v>
      </c>
      <c r="I548" s="152"/>
      <c r="L548" s="32"/>
      <c r="M548" s="153"/>
      <c r="T548" s="56"/>
      <c r="AT548" s="17" t="s">
        <v>178</v>
      </c>
      <c r="AU548" s="17" t="s">
        <v>90</v>
      </c>
    </row>
    <row r="549" spans="2:65" s="12" customFormat="1">
      <c r="B549" s="154"/>
      <c r="D549" s="150" t="s">
        <v>156</v>
      </c>
      <c r="E549" s="155" t="s">
        <v>1</v>
      </c>
      <c r="F549" s="156" t="s">
        <v>684</v>
      </c>
      <c r="H549" s="155" t="s">
        <v>1</v>
      </c>
      <c r="I549" s="157"/>
      <c r="L549" s="154"/>
      <c r="M549" s="158"/>
      <c r="T549" s="159"/>
      <c r="AT549" s="155" t="s">
        <v>156</v>
      </c>
      <c r="AU549" s="155" t="s">
        <v>90</v>
      </c>
      <c r="AV549" s="12" t="s">
        <v>88</v>
      </c>
      <c r="AW549" s="12" t="s">
        <v>35</v>
      </c>
      <c r="AX549" s="12" t="s">
        <v>80</v>
      </c>
      <c r="AY549" s="155" t="s">
        <v>144</v>
      </c>
    </row>
    <row r="550" spans="2:65" s="12" customFormat="1">
      <c r="B550" s="154"/>
      <c r="D550" s="150" t="s">
        <v>156</v>
      </c>
      <c r="E550" s="155" t="s">
        <v>1</v>
      </c>
      <c r="F550" s="156" t="s">
        <v>685</v>
      </c>
      <c r="H550" s="155" t="s">
        <v>1</v>
      </c>
      <c r="I550" s="157"/>
      <c r="L550" s="154"/>
      <c r="M550" s="158"/>
      <c r="T550" s="159"/>
      <c r="AT550" s="155" t="s">
        <v>156</v>
      </c>
      <c r="AU550" s="155" t="s">
        <v>90</v>
      </c>
      <c r="AV550" s="12" t="s">
        <v>88</v>
      </c>
      <c r="AW550" s="12" t="s">
        <v>35</v>
      </c>
      <c r="AX550" s="12" t="s">
        <v>80</v>
      </c>
      <c r="AY550" s="155" t="s">
        <v>144</v>
      </c>
    </row>
    <row r="551" spans="2:65" s="13" customFormat="1">
      <c r="B551" s="160"/>
      <c r="D551" s="150" t="s">
        <v>156</v>
      </c>
      <c r="E551" s="161" t="s">
        <v>1</v>
      </c>
      <c r="F551" s="162" t="s">
        <v>686</v>
      </c>
      <c r="H551" s="163">
        <v>1.536</v>
      </c>
      <c r="I551" s="164"/>
      <c r="L551" s="160"/>
      <c r="M551" s="165"/>
      <c r="T551" s="166"/>
      <c r="AT551" s="161" t="s">
        <v>156</v>
      </c>
      <c r="AU551" s="161" t="s">
        <v>90</v>
      </c>
      <c r="AV551" s="13" t="s">
        <v>90</v>
      </c>
      <c r="AW551" s="13" t="s">
        <v>35</v>
      </c>
      <c r="AX551" s="13" t="s">
        <v>80</v>
      </c>
      <c r="AY551" s="161" t="s">
        <v>144</v>
      </c>
    </row>
    <row r="552" spans="2:65" s="14" customFormat="1">
      <c r="B552" s="167"/>
      <c r="D552" s="150" t="s">
        <v>156</v>
      </c>
      <c r="E552" s="168" t="s">
        <v>1</v>
      </c>
      <c r="F552" s="169" t="s">
        <v>159</v>
      </c>
      <c r="H552" s="170">
        <v>1.536</v>
      </c>
      <c r="I552" s="171"/>
      <c r="L552" s="167"/>
      <c r="M552" s="172"/>
      <c r="T552" s="173"/>
      <c r="AT552" s="168" t="s">
        <v>156</v>
      </c>
      <c r="AU552" s="168" t="s">
        <v>90</v>
      </c>
      <c r="AV552" s="14" t="s">
        <v>160</v>
      </c>
      <c r="AW552" s="14" t="s">
        <v>35</v>
      </c>
      <c r="AX552" s="14" t="s">
        <v>88</v>
      </c>
      <c r="AY552" s="168" t="s">
        <v>144</v>
      </c>
    </row>
    <row r="553" spans="2:65" s="1" customFormat="1" ht="33" customHeight="1">
      <c r="B553" s="136"/>
      <c r="C553" s="137" t="s">
        <v>687</v>
      </c>
      <c r="D553" s="137" t="s">
        <v>147</v>
      </c>
      <c r="E553" s="138" t="s">
        <v>688</v>
      </c>
      <c r="F553" s="139" t="s">
        <v>689</v>
      </c>
      <c r="G553" s="140" t="s">
        <v>150</v>
      </c>
      <c r="H553" s="141">
        <v>56.61</v>
      </c>
      <c r="I553" s="142"/>
      <c r="J553" s="143">
        <f>ROUND(I553*H553,2)</f>
        <v>0</v>
      </c>
      <c r="K553" s="139" t="s">
        <v>176</v>
      </c>
      <c r="L553" s="32"/>
      <c r="M553" s="144" t="s">
        <v>1</v>
      </c>
      <c r="N553" s="145" t="s">
        <v>45</v>
      </c>
      <c r="P553" s="146">
        <f>O553*H553</f>
        <v>0</v>
      </c>
      <c r="Q553" s="146">
        <v>6.3000000000000003E-4</v>
      </c>
      <c r="R553" s="146">
        <f>Q553*H553</f>
        <v>3.5664300000000003E-2</v>
      </c>
      <c r="S553" s="146">
        <v>0</v>
      </c>
      <c r="T553" s="147">
        <f>S553*H553</f>
        <v>0</v>
      </c>
      <c r="AR553" s="148" t="s">
        <v>160</v>
      </c>
      <c r="AT553" s="148" t="s">
        <v>147</v>
      </c>
      <c r="AU553" s="148" t="s">
        <v>90</v>
      </c>
      <c r="AY553" s="17" t="s">
        <v>144</v>
      </c>
      <c r="BE553" s="149">
        <f>IF(N553="základní",J553,0)</f>
        <v>0</v>
      </c>
      <c r="BF553" s="149">
        <f>IF(N553="snížená",J553,0)</f>
        <v>0</v>
      </c>
      <c r="BG553" s="149">
        <f>IF(N553="zákl. přenesená",J553,0)</f>
        <v>0</v>
      </c>
      <c r="BH553" s="149">
        <f>IF(N553="sníž. přenesená",J553,0)</f>
        <v>0</v>
      </c>
      <c r="BI553" s="149">
        <f>IF(N553="nulová",J553,0)</f>
        <v>0</v>
      </c>
      <c r="BJ553" s="17" t="s">
        <v>88</v>
      </c>
      <c r="BK553" s="149">
        <f>ROUND(I553*H553,2)</f>
        <v>0</v>
      </c>
      <c r="BL553" s="17" t="s">
        <v>160</v>
      </c>
      <c r="BM553" s="148" t="s">
        <v>690</v>
      </c>
    </row>
    <row r="554" spans="2:65" s="1" customFormat="1" ht="29.25">
      <c r="B554" s="32"/>
      <c r="D554" s="150" t="s">
        <v>178</v>
      </c>
      <c r="F554" s="174" t="s">
        <v>691</v>
      </c>
      <c r="I554" s="152"/>
      <c r="L554" s="32"/>
      <c r="M554" s="153"/>
      <c r="T554" s="56"/>
      <c r="AT554" s="17" t="s">
        <v>178</v>
      </c>
      <c r="AU554" s="17" t="s">
        <v>90</v>
      </c>
    </row>
    <row r="555" spans="2:65" s="1" customFormat="1">
      <c r="B555" s="32"/>
      <c r="D555" s="175" t="s">
        <v>180</v>
      </c>
      <c r="F555" s="176" t="s">
        <v>692</v>
      </c>
      <c r="I555" s="152"/>
      <c r="L555" s="32"/>
      <c r="M555" s="153"/>
      <c r="T555" s="56"/>
      <c r="AT555" s="17" t="s">
        <v>180</v>
      </c>
      <c r="AU555" s="17" t="s">
        <v>90</v>
      </c>
    </row>
    <row r="556" spans="2:65" s="12" customFormat="1">
      <c r="B556" s="154"/>
      <c r="D556" s="150" t="s">
        <v>156</v>
      </c>
      <c r="E556" s="155" t="s">
        <v>1</v>
      </c>
      <c r="F556" s="156" t="s">
        <v>693</v>
      </c>
      <c r="H556" s="155" t="s">
        <v>1</v>
      </c>
      <c r="I556" s="157"/>
      <c r="L556" s="154"/>
      <c r="M556" s="158"/>
      <c r="T556" s="159"/>
      <c r="AT556" s="155" t="s">
        <v>156</v>
      </c>
      <c r="AU556" s="155" t="s">
        <v>90</v>
      </c>
      <c r="AV556" s="12" t="s">
        <v>88</v>
      </c>
      <c r="AW556" s="12" t="s">
        <v>35</v>
      </c>
      <c r="AX556" s="12" t="s">
        <v>80</v>
      </c>
      <c r="AY556" s="155" t="s">
        <v>144</v>
      </c>
    </row>
    <row r="557" spans="2:65" s="13" customFormat="1">
      <c r="B557" s="160"/>
      <c r="D557" s="150" t="s">
        <v>156</v>
      </c>
      <c r="E557" s="161" t="s">
        <v>1</v>
      </c>
      <c r="F557" s="162" t="s">
        <v>694</v>
      </c>
      <c r="H557" s="163">
        <v>56.61</v>
      </c>
      <c r="I557" s="164"/>
      <c r="L557" s="160"/>
      <c r="M557" s="165"/>
      <c r="T557" s="166"/>
      <c r="AT557" s="161" t="s">
        <v>156</v>
      </c>
      <c r="AU557" s="161" t="s">
        <v>90</v>
      </c>
      <c r="AV557" s="13" t="s">
        <v>90</v>
      </c>
      <c r="AW557" s="13" t="s">
        <v>35</v>
      </c>
      <c r="AX557" s="13" t="s">
        <v>80</v>
      </c>
      <c r="AY557" s="161" t="s">
        <v>144</v>
      </c>
    </row>
    <row r="558" spans="2:65" s="14" customFormat="1">
      <c r="B558" s="167"/>
      <c r="D558" s="150" t="s">
        <v>156</v>
      </c>
      <c r="E558" s="168" t="s">
        <v>1</v>
      </c>
      <c r="F558" s="169" t="s">
        <v>159</v>
      </c>
      <c r="H558" s="170">
        <v>56.61</v>
      </c>
      <c r="I558" s="171"/>
      <c r="L558" s="167"/>
      <c r="M558" s="172"/>
      <c r="T558" s="173"/>
      <c r="AT558" s="168" t="s">
        <v>156</v>
      </c>
      <c r="AU558" s="168" t="s">
        <v>90</v>
      </c>
      <c r="AV558" s="14" t="s">
        <v>160</v>
      </c>
      <c r="AW558" s="14" t="s">
        <v>35</v>
      </c>
      <c r="AX558" s="14" t="s">
        <v>88</v>
      </c>
      <c r="AY558" s="168" t="s">
        <v>144</v>
      </c>
    </row>
    <row r="559" spans="2:65" s="1" customFormat="1" ht="21.75" customHeight="1">
      <c r="B559" s="136"/>
      <c r="C559" s="137" t="s">
        <v>695</v>
      </c>
      <c r="D559" s="137" t="s">
        <v>147</v>
      </c>
      <c r="E559" s="138" t="s">
        <v>696</v>
      </c>
      <c r="F559" s="139" t="s">
        <v>697</v>
      </c>
      <c r="G559" s="140" t="s">
        <v>258</v>
      </c>
      <c r="H559" s="141">
        <v>330</v>
      </c>
      <c r="I559" s="142"/>
      <c r="J559" s="143">
        <f>ROUND(I559*H559,2)</f>
        <v>0</v>
      </c>
      <c r="K559" s="139" t="s">
        <v>151</v>
      </c>
      <c r="L559" s="32"/>
      <c r="M559" s="144" t="s">
        <v>1</v>
      </c>
      <c r="N559" s="145" t="s">
        <v>45</v>
      </c>
      <c r="P559" s="146">
        <f>O559*H559</f>
        <v>0</v>
      </c>
      <c r="Q559" s="146">
        <v>9.3599999999999998E-4</v>
      </c>
      <c r="R559" s="146">
        <f>Q559*H559</f>
        <v>0.30887999999999999</v>
      </c>
      <c r="S559" s="146">
        <v>0</v>
      </c>
      <c r="T559" s="147">
        <f>S559*H559</f>
        <v>0</v>
      </c>
      <c r="AR559" s="148" t="s">
        <v>160</v>
      </c>
      <c r="AT559" s="148" t="s">
        <v>147</v>
      </c>
      <c r="AU559" s="148" t="s">
        <v>90</v>
      </c>
      <c r="AY559" s="17" t="s">
        <v>144</v>
      </c>
      <c r="BE559" s="149">
        <f>IF(N559="základní",J559,0)</f>
        <v>0</v>
      </c>
      <c r="BF559" s="149">
        <f>IF(N559="snížená",J559,0)</f>
        <v>0</v>
      </c>
      <c r="BG559" s="149">
        <f>IF(N559="zákl. přenesená",J559,0)</f>
        <v>0</v>
      </c>
      <c r="BH559" s="149">
        <f>IF(N559="sníž. přenesená",J559,0)</f>
        <v>0</v>
      </c>
      <c r="BI559" s="149">
        <f>IF(N559="nulová",J559,0)</f>
        <v>0</v>
      </c>
      <c r="BJ559" s="17" t="s">
        <v>88</v>
      </c>
      <c r="BK559" s="149">
        <f>ROUND(I559*H559,2)</f>
        <v>0</v>
      </c>
      <c r="BL559" s="17" t="s">
        <v>160</v>
      </c>
      <c r="BM559" s="148" t="s">
        <v>698</v>
      </c>
    </row>
    <row r="560" spans="2:65" s="1" customFormat="1" ht="39">
      <c r="B560" s="32"/>
      <c r="D560" s="150" t="s">
        <v>178</v>
      </c>
      <c r="F560" s="174" t="s">
        <v>699</v>
      </c>
      <c r="I560" s="152"/>
      <c r="L560" s="32"/>
      <c r="M560" s="153"/>
      <c r="T560" s="56"/>
      <c r="AT560" s="17" t="s">
        <v>178</v>
      </c>
      <c r="AU560" s="17" t="s">
        <v>90</v>
      </c>
    </row>
    <row r="561" spans="2:65" s="12" customFormat="1">
      <c r="B561" s="154"/>
      <c r="D561" s="150" t="s">
        <v>156</v>
      </c>
      <c r="E561" s="155" t="s">
        <v>1</v>
      </c>
      <c r="F561" s="156" t="s">
        <v>700</v>
      </c>
      <c r="H561" s="155" t="s">
        <v>1</v>
      </c>
      <c r="I561" s="157"/>
      <c r="L561" s="154"/>
      <c r="M561" s="158"/>
      <c r="T561" s="159"/>
      <c r="AT561" s="155" t="s">
        <v>156</v>
      </c>
      <c r="AU561" s="155" t="s">
        <v>90</v>
      </c>
      <c r="AV561" s="12" t="s">
        <v>88</v>
      </c>
      <c r="AW561" s="12" t="s">
        <v>35</v>
      </c>
      <c r="AX561" s="12" t="s">
        <v>80</v>
      </c>
      <c r="AY561" s="155" t="s">
        <v>144</v>
      </c>
    </row>
    <row r="562" spans="2:65" s="13" customFormat="1">
      <c r="B562" s="160"/>
      <c r="D562" s="150" t="s">
        <v>156</v>
      </c>
      <c r="E562" s="161" t="s">
        <v>1</v>
      </c>
      <c r="F562" s="162" t="s">
        <v>701</v>
      </c>
      <c r="H562" s="163">
        <v>330</v>
      </c>
      <c r="I562" s="164"/>
      <c r="L562" s="160"/>
      <c r="M562" s="165"/>
      <c r="T562" s="166"/>
      <c r="AT562" s="161" t="s">
        <v>156</v>
      </c>
      <c r="AU562" s="161" t="s">
        <v>90</v>
      </c>
      <c r="AV562" s="13" t="s">
        <v>90</v>
      </c>
      <c r="AW562" s="13" t="s">
        <v>35</v>
      </c>
      <c r="AX562" s="13" t="s">
        <v>80</v>
      </c>
      <c r="AY562" s="161" t="s">
        <v>144</v>
      </c>
    </row>
    <row r="563" spans="2:65" s="14" customFormat="1">
      <c r="B563" s="167"/>
      <c r="D563" s="150" t="s">
        <v>156</v>
      </c>
      <c r="E563" s="168" t="s">
        <v>1</v>
      </c>
      <c r="F563" s="169" t="s">
        <v>159</v>
      </c>
      <c r="H563" s="170">
        <v>330</v>
      </c>
      <c r="I563" s="171"/>
      <c r="L563" s="167"/>
      <c r="M563" s="172"/>
      <c r="T563" s="173"/>
      <c r="AT563" s="168" t="s">
        <v>156</v>
      </c>
      <c r="AU563" s="168" t="s">
        <v>90</v>
      </c>
      <c r="AV563" s="14" t="s">
        <v>160</v>
      </c>
      <c r="AW563" s="14" t="s">
        <v>35</v>
      </c>
      <c r="AX563" s="14" t="s">
        <v>88</v>
      </c>
      <c r="AY563" s="168" t="s">
        <v>144</v>
      </c>
    </row>
    <row r="564" spans="2:65" s="1" customFormat="1" ht="24.2" customHeight="1">
      <c r="B564" s="136"/>
      <c r="C564" s="177" t="s">
        <v>702</v>
      </c>
      <c r="D564" s="177" t="s">
        <v>185</v>
      </c>
      <c r="E564" s="178" t="s">
        <v>703</v>
      </c>
      <c r="F564" s="179" t="s">
        <v>704</v>
      </c>
      <c r="G564" s="180" t="s">
        <v>194</v>
      </c>
      <c r="H564" s="181">
        <v>0.32600000000000001</v>
      </c>
      <c r="I564" s="182"/>
      <c r="J564" s="183">
        <f>ROUND(I564*H564,2)</f>
        <v>0</v>
      </c>
      <c r="K564" s="179" t="s">
        <v>176</v>
      </c>
      <c r="L564" s="184"/>
      <c r="M564" s="185" t="s">
        <v>1</v>
      </c>
      <c r="N564" s="186" t="s">
        <v>45</v>
      </c>
      <c r="P564" s="146">
        <f>O564*H564</f>
        <v>0</v>
      </c>
      <c r="Q564" s="146">
        <v>1</v>
      </c>
      <c r="R564" s="146">
        <f>Q564*H564</f>
        <v>0.32600000000000001</v>
      </c>
      <c r="S564" s="146">
        <v>0</v>
      </c>
      <c r="T564" s="147">
        <f>S564*H564</f>
        <v>0</v>
      </c>
      <c r="AR564" s="148" t="s">
        <v>309</v>
      </c>
      <c r="AT564" s="148" t="s">
        <v>185</v>
      </c>
      <c r="AU564" s="148" t="s">
        <v>90</v>
      </c>
      <c r="AY564" s="17" t="s">
        <v>144</v>
      </c>
      <c r="BE564" s="149">
        <f>IF(N564="základní",J564,0)</f>
        <v>0</v>
      </c>
      <c r="BF564" s="149">
        <f>IF(N564="snížená",J564,0)</f>
        <v>0</v>
      </c>
      <c r="BG564" s="149">
        <f>IF(N564="zákl. přenesená",J564,0)</f>
        <v>0</v>
      </c>
      <c r="BH564" s="149">
        <f>IF(N564="sníž. přenesená",J564,0)</f>
        <v>0</v>
      </c>
      <c r="BI564" s="149">
        <f>IF(N564="nulová",J564,0)</f>
        <v>0</v>
      </c>
      <c r="BJ564" s="17" t="s">
        <v>88</v>
      </c>
      <c r="BK564" s="149">
        <f>ROUND(I564*H564,2)</f>
        <v>0</v>
      </c>
      <c r="BL564" s="17" t="s">
        <v>160</v>
      </c>
      <c r="BM564" s="148" t="s">
        <v>705</v>
      </c>
    </row>
    <row r="565" spans="2:65" s="1" customFormat="1">
      <c r="B565" s="32"/>
      <c r="D565" s="150" t="s">
        <v>178</v>
      </c>
      <c r="F565" s="174" t="s">
        <v>706</v>
      </c>
      <c r="I565" s="152"/>
      <c r="L565" s="32"/>
      <c r="M565" s="153"/>
      <c r="T565" s="56"/>
      <c r="AT565" s="17" t="s">
        <v>178</v>
      </c>
      <c r="AU565" s="17" t="s">
        <v>90</v>
      </c>
    </row>
    <row r="566" spans="2:65" s="1" customFormat="1" ht="19.5">
      <c r="B566" s="32"/>
      <c r="D566" s="150" t="s">
        <v>154</v>
      </c>
      <c r="F566" s="151" t="s">
        <v>707</v>
      </c>
      <c r="I566" s="152"/>
      <c r="L566" s="32"/>
      <c r="M566" s="153"/>
      <c r="T566" s="56"/>
      <c r="AT566" s="17" t="s">
        <v>154</v>
      </c>
      <c r="AU566" s="17" t="s">
        <v>90</v>
      </c>
    </row>
    <row r="567" spans="2:65" s="12" customFormat="1">
      <c r="B567" s="154"/>
      <c r="D567" s="150" t="s">
        <v>156</v>
      </c>
      <c r="E567" s="155" t="s">
        <v>1</v>
      </c>
      <c r="F567" s="156" t="s">
        <v>700</v>
      </c>
      <c r="H567" s="155" t="s">
        <v>1</v>
      </c>
      <c r="I567" s="157"/>
      <c r="L567" s="154"/>
      <c r="M567" s="158"/>
      <c r="T567" s="159"/>
      <c r="AT567" s="155" t="s">
        <v>156</v>
      </c>
      <c r="AU567" s="155" t="s">
        <v>90</v>
      </c>
      <c r="AV567" s="12" t="s">
        <v>88</v>
      </c>
      <c r="AW567" s="12" t="s">
        <v>35</v>
      </c>
      <c r="AX567" s="12" t="s">
        <v>80</v>
      </c>
      <c r="AY567" s="155" t="s">
        <v>144</v>
      </c>
    </row>
    <row r="568" spans="2:65" s="13" customFormat="1">
      <c r="B568" s="160"/>
      <c r="D568" s="150" t="s">
        <v>156</v>
      </c>
      <c r="E568" s="161" t="s">
        <v>1</v>
      </c>
      <c r="F568" s="162" t="s">
        <v>708</v>
      </c>
      <c r="H568" s="163">
        <v>0.32600000000000001</v>
      </c>
      <c r="I568" s="164"/>
      <c r="L568" s="160"/>
      <c r="M568" s="165"/>
      <c r="T568" s="166"/>
      <c r="AT568" s="161" t="s">
        <v>156</v>
      </c>
      <c r="AU568" s="161" t="s">
        <v>90</v>
      </c>
      <c r="AV568" s="13" t="s">
        <v>90</v>
      </c>
      <c r="AW568" s="13" t="s">
        <v>35</v>
      </c>
      <c r="AX568" s="13" t="s">
        <v>80</v>
      </c>
      <c r="AY568" s="161" t="s">
        <v>144</v>
      </c>
    </row>
    <row r="569" spans="2:65" s="14" customFormat="1">
      <c r="B569" s="167"/>
      <c r="D569" s="150" t="s">
        <v>156</v>
      </c>
      <c r="E569" s="168" t="s">
        <v>1</v>
      </c>
      <c r="F569" s="169" t="s">
        <v>159</v>
      </c>
      <c r="H569" s="170">
        <v>0.32600000000000001</v>
      </c>
      <c r="I569" s="171"/>
      <c r="L569" s="167"/>
      <c r="M569" s="172"/>
      <c r="T569" s="173"/>
      <c r="AT569" s="168" t="s">
        <v>156</v>
      </c>
      <c r="AU569" s="168" t="s">
        <v>90</v>
      </c>
      <c r="AV569" s="14" t="s">
        <v>160</v>
      </c>
      <c r="AW569" s="14" t="s">
        <v>35</v>
      </c>
      <c r="AX569" s="14" t="s">
        <v>88</v>
      </c>
      <c r="AY569" s="168" t="s">
        <v>144</v>
      </c>
    </row>
    <row r="570" spans="2:65" s="1" customFormat="1" ht="24.2" customHeight="1">
      <c r="B570" s="136"/>
      <c r="C570" s="137" t="s">
        <v>709</v>
      </c>
      <c r="D570" s="137" t="s">
        <v>147</v>
      </c>
      <c r="E570" s="138" t="s">
        <v>710</v>
      </c>
      <c r="F570" s="139" t="s">
        <v>711</v>
      </c>
      <c r="G570" s="140" t="s">
        <v>312</v>
      </c>
      <c r="H570" s="141">
        <v>820.66399999999999</v>
      </c>
      <c r="I570" s="142"/>
      <c r="J570" s="143">
        <f>ROUND(I570*H570,2)</f>
        <v>0</v>
      </c>
      <c r="K570" s="139" t="s">
        <v>176</v>
      </c>
      <c r="L570" s="32"/>
      <c r="M570" s="144" t="s">
        <v>1</v>
      </c>
      <c r="N570" s="145" t="s">
        <v>45</v>
      </c>
      <c r="P570" s="146">
        <f>O570*H570</f>
        <v>0</v>
      </c>
      <c r="Q570" s="146">
        <v>0</v>
      </c>
      <c r="R570" s="146">
        <f>Q570*H570</f>
        <v>0</v>
      </c>
      <c r="S570" s="146">
        <v>2.5</v>
      </c>
      <c r="T570" s="147">
        <f>S570*H570</f>
        <v>2051.66</v>
      </c>
      <c r="AR570" s="148" t="s">
        <v>160</v>
      </c>
      <c r="AT570" s="148" t="s">
        <v>147</v>
      </c>
      <c r="AU570" s="148" t="s">
        <v>90</v>
      </c>
      <c r="AY570" s="17" t="s">
        <v>144</v>
      </c>
      <c r="BE570" s="149">
        <f>IF(N570="základní",J570,0)</f>
        <v>0</v>
      </c>
      <c r="BF570" s="149">
        <f>IF(N570="snížená",J570,0)</f>
        <v>0</v>
      </c>
      <c r="BG570" s="149">
        <f>IF(N570="zákl. přenesená",J570,0)</f>
        <v>0</v>
      </c>
      <c r="BH570" s="149">
        <f>IF(N570="sníž. přenesená",J570,0)</f>
        <v>0</v>
      </c>
      <c r="BI570" s="149">
        <f>IF(N570="nulová",J570,0)</f>
        <v>0</v>
      </c>
      <c r="BJ570" s="17" t="s">
        <v>88</v>
      </c>
      <c r="BK570" s="149">
        <f>ROUND(I570*H570,2)</f>
        <v>0</v>
      </c>
      <c r="BL570" s="17" t="s">
        <v>160</v>
      </c>
      <c r="BM570" s="148" t="s">
        <v>712</v>
      </c>
    </row>
    <row r="571" spans="2:65" s="1" customFormat="1" ht="29.25">
      <c r="B571" s="32"/>
      <c r="D571" s="150" t="s">
        <v>178</v>
      </c>
      <c r="F571" s="174" t="s">
        <v>713</v>
      </c>
      <c r="I571" s="152"/>
      <c r="L571" s="32"/>
      <c r="M571" s="153"/>
      <c r="T571" s="56"/>
      <c r="AT571" s="17" t="s">
        <v>178</v>
      </c>
      <c r="AU571" s="17" t="s">
        <v>90</v>
      </c>
    </row>
    <row r="572" spans="2:65" s="1" customFormat="1">
      <c r="B572" s="32"/>
      <c r="D572" s="175" t="s">
        <v>180</v>
      </c>
      <c r="F572" s="176" t="s">
        <v>714</v>
      </c>
      <c r="I572" s="152"/>
      <c r="L572" s="32"/>
      <c r="M572" s="153"/>
      <c r="T572" s="56"/>
      <c r="AT572" s="17" t="s">
        <v>180</v>
      </c>
      <c r="AU572" s="17" t="s">
        <v>90</v>
      </c>
    </row>
    <row r="573" spans="2:65" s="1" customFormat="1" ht="39">
      <c r="B573" s="32"/>
      <c r="D573" s="150" t="s">
        <v>154</v>
      </c>
      <c r="F573" s="151" t="s">
        <v>715</v>
      </c>
      <c r="I573" s="152"/>
      <c r="L573" s="32"/>
      <c r="M573" s="153"/>
      <c r="T573" s="56"/>
      <c r="AT573" s="17" t="s">
        <v>154</v>
      </c>
      <c r="AU573" s="17" t="s">
        <v>90</v>
      </c>
    </row>
    <row r="574" spans="2:65" s="12" customFormat="1">
      <c r="B574" s="154"/>
      <c r="D574" s="150" t="s">
        <v>156</v>
      </c>
      <c r="E574" s="155" t="s">
        <v>1</v>
      </c>
      <c r="F574" s="156" t="s">
        <v>716</v>
      </c>
      <c r="H574" s="155" t="s">
        <v>1</v>
      </c>
      <c r="I574" s="157"/>
      <c r="L574" s="154"/>
      <c r="M574" s="158"/>
      <c r="T574" s="159"/>
      <c r="AT574" s="155" t="s">
        <v>156</v>
      </c>
      <c r="AU574" s="155" t="s">
        <v>90</v>
      </c>
      <c r="AV574" s="12" t="s">
        <v>88</v>
      </c>
      <c r="AW574" s="12" t="s">
        <v>35</v>
      </c>
      <c r="AX574" s="12" t="s">
        <v>80</v>
      </c>
      <c r="AY574" s="155" t="s">
        <v>144</v>
      </c>
    </row>
    <row r="575" spans="2:65" s="12" customFormat="1">
      <c r="B575" s="154"/>
      <c r="D575" s="150" t="s">
        <v>156</v>
      </c>
      <c r="E575" s="155" t="s">
        <v>1</v>
      </c>
      <c r="F575" s="156" t="s">
        <v>334</v>
      </c>
      <c r="H575" s="155" t="s">
        <v>1</v>
      </c>
      <c r="I575" s="157"/>
      <c r="L575" s="154"/>
      <c r="M575" s="158"/>
      <c r="T575" s="159"/>
      <c r="AT575" s="155" t="s">
        <v>156</v>
      </c>
      <c r="AU575" s="155" t="s">
        <v>90</v>
      </c>
      <c r="AV575" s="12" t="s">
        <v>88</v>
      </c>
      <c r="AW575" s="12" t="s">
        <v>35</v>
      </c>
      <c r="AX575" s="12" t="s">
        <v>80</v>
      </c>
      <c r="AY575" s="155" t="s">
        <v>144</v>
      </c>
    </row>
    <row r="576" spans="2:65" s="12" customFormat="1">
      <c r="B576" s="154"/>
      <c r="D576" s="150" t="s">
        <v>156</v>
      </c>
      <c r="E576" s="155" t="s">
        <v>1</v>
      </c>
      <c r="F576" s="156" t="s">
        <v>717</v>
      </c>
      <c r="H576" s="155" t="s">
        <v>1</v>
      </c>
      <c r="I576" s="157"/>
      <c r="L576" s="154"/>
      <c r="M576" s="158"/>
      <c r="T576" s="159"/>
      <c r="AT576" s="155" t="s">
        <v>156</v>
      </c>
      <c r="AU576" s="155" t="s">
        <v>90</v>
      </c>
      <c r="AV576" s="12" t="s">
        <v>88</v>
      </c>
      <c r="AW576" s="12" t="s">
        <v>35</v>
      </c>
      <c r="AX576" s="12" t="s">
        <v>80</v>
      </c>
      <c r="AY576" s="155" t="s">
        <v>144</v>
      </c>
    </row>
    <row r="577" spans="2:65" s="13" customFormat="1">
      <c r="B577" s="160"/>
      <c r="D577" s="150" t="s">
        <v>156</v>
      </c>
      <c r="E577" s="161" t="s">
        <v>1</v>
      </c>
      <c r="F577" s="162" t="s">
        <v>718</v>
      </c>
      <c r="H577" s="163">
        <v>820.66399999999999</v>
      </c>
      <c r="I577" s="164"/>
      <c r="L577" s="160"/>
      <c r="M577" s="165"/>
      <c r="T577" s="166"/>
      <c r="AT577" s="161" t="s">
        <v>156</v>
      </c>
      <c r="AU577" s="161" t="s">
        <v>90</v>
      </c>
      <c r="AV577" s="13" t="s">
        <v>90</v>
      </c>
      <c r="AW577" s="13" t="s">
        <v>35</v>
      </c>
      <c r="AX577" s="13" t="s">
        <v>80</v>
      </c>
      <c r="AY577" s="161" t="s">
        <v>144</v>
      </c>
    </row>
    <row r="578" spans="2:65" s="14" customFormat="1">
      <c r="B578" s="167"/>
      <c r="D578" s="150" t="s">
        <v>156</v>
      </c>
      <c r="E578" s="168" t="s">
        <v>1</v>
      </c>
      <c r="F578" s="169" t="s">
        <v>159</v>
      </c>
      <c r="H578" s="170">
        <v>820.66399999999999</v>
      </c>
      <c r="I578" s="171"/>
      <c r="L578" s="167"/>
      <c r="M578" s="172"/>
      <c r="T578" s="173"/>
      <c r="AT578" s="168" t="s">
        <v>156</v>
      </c>
      <c r="AU578" s="168" t="s">
        <v>90</v>
      </c>
      <c r="AV578" s="14" t="s">
        <v>160</v>
      </c>
      <c r="AW578" s="14" t="s">
        <v>35</v>
      </c>
      <c r="AX578" s="14" t="s">
        <v>88</v>
      </c>
      <c r="AY578" s="168" t="s">
        <v>144</v>
      </c>
    </row>
    <row r="579" spans="2:65" s="1" customFormat="1" ht="24.2" customHeight="1">
      <c r="B579" s="136"/>
      <c r="C579" s="137" t="s">
        <v>719</v>
      </c>
      <c r="D579" s="137" t="s">
        <v>147</v>
      </c>
      <c r="E579" s="138" t="s">
        <v>720</v>
      </c>
      <c r="F579" s="139" t="s">
        <v>721</v>
      </c>
      <c r="G579" s="140" t="s">
        <v>220</v>
      </c>
      <c r="H579" s="141">
        <v>48.15</v>
      </c>
      <c r="I579" s="142"/>
      <c r="J579" s="143">
        <f>ROUND(I579*H579,2)</f>
        <v>0</v>
      </c>
      <c r="K579" s="139" t="s">
        <v>176</v>
      </c>
      <c r="L579" s="32"/>
      <c r="M579" s="144" t="s">
        <v>1</v>
      </c>
      <c r="N579" s="145" t="s">
        <v>45</v>
      </c>
      <c r="P579" s="146">
        <f>O579*H579</f>
        <v>0</v>
      </c>
      <c r="Q579" s="146">
        <v>6.4999999999999997E-4</v>
      </c>
      <c r="R579" s="146">
        <f>Q579*H579</f>
        <v>3.1297499999999999E-2</v>
      </c>
      <c r="S579" s="146">
        <v>1E-3</v>
      </c>
      <c r="T579" s="147">
        <f>S579*H579</f>
        <v>4.8149999999999998E-2</v>
      </c>
      <c r="AR579" s="148" t="s">
        <v>160</v>
      </c>
      <c r="AT579" s="148" t="s">
        <v>147</v>
      </c>
      <c r="AU579" s="148" t="s">
        <v>90</v>
      </c>
      <c r="AY579" s="17" t="s">
        <v>144</v>
      </c>
      <c r="BE579" s="149">
        <f>IF(N579="základní",J579,0)</f>
        <v>0</v>
      </c>
      <c r="BF579" s="149">
        <f>IF(N579="snížená",J579,0)</f>
        <v>0</v>
      </c>
      <c r="BG579" s="149">
        <f>IF(N579="zákl. přenesená",J579,0)</f>
        <v>0</v>
      </c>
      <c r="BH579" s="149">
        <f>IF(N579="sníž. přenesená",J579,0)</f>
        <v>0</v>
      </c>
      <c r="BI579" s="149">
        <f>IF(N579="nulová",J579,0)</f>
        <v>0</v>
      </c>
      <c r="BJ579" s="17" t="s">
        <v>88</v>
      </c>
      <c r="BK579" s="149">
        <f>ROUND(I579*H579,2)</f>
        <v>0</v>
      </c>
      <c r="BL579" s="17" t="s">
        <v>160</v>
      </c>
      <c r="BM579" s="148" t="s">
        <v>722</v>
      </c>
    </row>
    <row r="580" spans="2:65" s="1" customFormat="1" ht="19.5">
      <c r="B580" s="32"/>
      <c r="D580" s="150" t="s">
        <v>178</v>
      </c>
      <c r="F580" s="174" t="s">
        <v>723</v>
      </c>
      <c r="I580" s="152"/>
      <c r="L580" s="32"/>
      <c r="M580" s="153"/>
      <c r="T580" s="56"/>
      <c r="AT580" s="17" t="s">
        <v>178</v>
      </c>
      <c r="AU580" s="17" t="s">
        <v>90</v>
      </c>
    </row>
    <row r="581" spans="2:65" s="1" customFormat="1">
      <c r="B581" s="32"/>
      <c r="D581" s="175" t="s">
        <v>180</v>
      </c>
      <c r="F581" s="176" t="s">
        <v>724</v>
      </c>
      <c r="I581" s="152"/>
      <c r="L581" s="32"/>
      <c r="M581" s="153"/>
      <c r="T581" s="56"/>
      <c r="AT581" s="17" t="s">
        <v>180</v>
      </c>
      <c r="AU581" s="17" t="s">
        <v>90</v>
      </c>
    </row>
    <row r="582" spans="2:65" s="12" customFormat="1">
      <c r="B582" s="154"/>
      <c r="D582" s="150" t="s">
        <v>156</v>
      </c>
      <c r="E582" s="155" t="s">
        <v>1</v>
      </c>
      <c r="F582" s="156" t="s">
        <v>344</v>
      </c>
      <c r="H582" s="155" t="s">
        <v>1</v>
      </c>
      <c r="I582" s="157"/>
      <c r="L582" s="154"/>
      <c r="M582" s="158"/>
      <c r="T582" s="159"/>
      <c r="AT582" s="155" t="s">
        <v>156</v>
      </c>
      <c r="AU582" s="155" t="s">
        <v>90</v>
      </c>
      <c r="AV582" s="12" t="s">
        <v>88</v>
      </c>
      <c r="AW582" s="12" t="s">
        <v>35</v>
      </c>
      <c r="AX582" s="12" t="s">
        <v>80</v>
      </c>
      <c r="AY582" s="155" t="s">
        <v>144</v>
      </c>
    </row>
    <row r="583" spans="2:65" s="12" customFormat="1">
      <c r="B583" s="154"/>
      <c r="D583" s="150" t="s">
        <v>156</v>
      </c>
      <c r="E583" s="155" t="s">
        <v>1</v>
      </c>
      <c r="F583" s="156" t="s">
        <v>725</v>
      </c>
      <c r="H583" s="155" t="s">
        <v>1</v>
      </c>
      <c r="I583" s="157"/>
      <c r="L583" s="154"/>
      <c r="M583" s="158"/>
      <c r="T583" s="159"/>
      <c r="AT583" s="155" t="s">
        <v>156</v>
      </c>
      <c r="AU583" s="155" t="s">
        <v>90</v>
      </c>
      <c r="AV583" s="12" t="s">
        <v>88</v>
      </c>
      <c r="AW583" s="12" t="s">
        <v>35</v>
      </c>
      <c r="AX583" s="12" t="s">
        <v>80</v>
      </c>
      <c r="AY583" s="155" t="s">
        <v>144</v>
      </c>
    </row>
    <row r="584" spans="2:65" s="13" customFormat="1">
      <c r="B584" s="160"/>
      <c r="D584" s="150" t="s">
        <v>156</v>
      </c>
      <c r="E584" s="161" t="s">
        <v>1</v>
      </c>
      <c r="F584" s="162" t="s">
        <v>726</v>
      </c>
      <c r="H584" s="163">
        <v>48.15</v>
      </c>
      <c r="I584" s="164"/>
      <c r="L584" s="160"/>
      <c r="M584" s="165"/>
      <c r="T584" s="166"/>
      <c r="AT584" s="161" t="s">
        <v>156</v>
      </c>
      <c r="AU584" s="161" t="s">
        <v>90</v>
      </c>
      <c r="AV584" s="13" t="s">
        <v>90</v>
      </c>
      <c r="AW584" s="13" t="s">
        <v>35</v>
      </c>
      <c r="AX584" s="13" t="s">
        <v>80</v>
      </c>
      <c r="AY584" s="161" t="s">
        <v>144</v>
      </c>
    </row>
    <row r="585" spans="2:65" s="14" customFormat="1">
      <c r="B585" s="167"/>
      <c r="D585" s="150" t="s">
        <v>156</v>
      </c>
      <c r="E585" s="168" t="s">
        <v>1</v>
      </c>
      <c r="F585" s="169" t="s">
        <v>159</v>
      </c>
      <c r="H585" s="170">
        <v>48.15</v>
      </c>
      <c r="I585" s="171"/>
      <c r="L585" s="167"/>
      <c r="M585" s="172"/>
      <c r="T585" s="173"/>
      <c r="AT585" s="168" t="s">
        <v>156</v>
      </c>
      <c r="AU585" s="168" t="s">
        <v>90</v>
      </c>
      <c r="AV585" s="14" t="s">
        <v>160</v>
      </c>
      <c r="AW585" s="14" t="s">
        <v>35</v>
      </c>
      <c r="AX585" s="14" t="s">
        <v>88</v>
      </c>
      <c r="AY585" s="168" t="s">
        <v>144</v>
      </c>
    </row>
    <row r="586" spans="2:65" s="1" customFormat="1" ht="24.2" customHeight="1">
      <c r="B586" s="136"/>
      <c r="C586" s="177" t="s">
        <v>727</v>
      </c>
      <c r="D586" s="177" t="s">
        <v>185</v>
      </c>
      <c r="E586" s="178" t="s">
        <v>728</v>
      </c>
      <c r="F586" s="179" t="s">
        <v>729</v>
      </c>
      <c r="G586" s="180" t="s">
        <v>194</v>
      </c>
      <c r="H586" s="181">
        <v>0.20300000000000001</v>
      </c>
      <c r="I586" s="182"/>
      <c r="J586" s="183">
        <f>ROUND(I586*H586,2)</f>
        <v>0</v>
      </c>
      <c r="K586" s="179" t="s">
        <v>176</v>
      </c>
      <c r="L586" s="184"/>
      <c r="M586" s="185" t="s">
        <v>1</v>
      </c>
      <c r="N586" s="186" t="s">
        <v>45</v>
      </c>
      <c r="P586" s="146">
        <f>O586*H586</f>
        <v>0</v>
      </c>
      <c r="Q586" s="146">
        <v>1</v>
      </c>
      <c r="R586" s="146">
        <f>Q586*H586</f>
        <v>0.20300000000000001</v>
      </c>
      <c r="S586" s="146">
        <v>0</v>
      </c>
      <c r="T586" s="147">
        <f>S586*H586</f>
        <v>0</v>
      </c>
      <c r="AR586" s="148" t="s">
        <v>309</v>
      </c>
      <c r="AT586" s="148" t="s">
        <v>185</v>
      </c>
      <c r="AU586" s="148" t="s">
        <v>90</v>
      </c>
      <c r="AY586" s="17" t="s">
        <v>144</v>
      </c>
      <c r="BE586" s="149">
        <f>IF(N586="základní",J586,0)</f>
        <v>0</v>
      </c>
      <c r="BF586" s="149">
        <f>IF(N586="snížená",J586,0)</f>
        <v>0</v>
      </c>
      <c r="BG586" s="149">
        <f>IF(N586="zákl. přenesená",J586,0)</f>
        <v>0</v>
      </c>
      <c r="BH586" s="149">
        <f>IF(N586="sníž. přenesená",J586,0)</f>
        <v>0</v>
      </c>
      <c r="BI586" s="149">
        <f>IF(N586="nulová",J586,0)</f>
        <v>0</v>
      </c>
      <c r="BJ586" s="17" t="s">
        <v>88</v>
      </c>
      <c r="BK586" s="149">
        <f>ROUND(I586*H586,2)</f>
        <v>0</v>
      </c>
      <c r="BL586" s="17" t="s">
        <v>160</v>
      </c>
      <c r="BM586" s="148" t="s">
        <v>730</v>
      </c>
    </row>
    <row r="587" spans="2:65" s="1" customFormat="1" ht="19.5">
      <c r="B587" s="32"/>
      <c r="D587" s="150" t="s">
        <v>178</v>
      </c>
      <c r="F587" s="174" t="s">
        <v>731</v>
      </c>
      <c r="I587" s="152"/>
      <c r="L587" s="32"/>
      <c r="M587" s="153"/>
      <c r="T587" s="56"/>
      <c r="AT587" s="17" t="s">
        <v>178</v>
      </c>
      <c r="AU587" s="17" t="s">
        <v>90</v>
      </c>
    </row>
    <row r="588" spans="2:65" s="1" customFormat="1" ht="19.5">
      <c r="B588" s="32"/>
      <c r="D588" s="150" t="s">
        <v>154</v>
      </c>
      <c r="F588" s="151" t="s">
        <v>732</v>
      </c>
      <c r="I588" s="152"/>
      <c r="L588" s="32"/>
      <c r="M588" s="153"/>
      <c r="T588" s="56"/>
      <c r="AT588" s="17" t="s">
        <v>154</v>
      </c>
      <c r="AU588" s="17" t="s">
        <v>90</v>
      </c>
    </row>
    <row r="589" spans="2:65" s="12" customFormat="1">
      <c r="B589" s="154"/>
      <c r="D589" s="150" t="s">
        <v>156</v>
      </c>
      <c r="E589" s="155" t="s">
        <v>1</v>
      </c>
      <c r="F589" s="156" t="s">
        <v>344</v>
      </c>
      <c r="H589" s="155" t="s">
        <v>1</v>
      </c>
      <c r="I589" s="157"/>
      <c r="L589" s="154"/>
      <c r="M589" s="158"/>
      <c r="T589" s="159"/>
      <c r="AT589" s="155" t="s">
        <v>156</v>
      </c>
      <c r="AU589" s="155" t="s">
        <v>90</v>
      </c>
      <c r="AV589" s="12" t="s">
        <v>88</v>
      </c>
      <c r="AW589" s="12" t="s">
        <v>35</v>
      </c>
      <c r="AX589" s="12" t="s">
        <v>80</v>
      </c>
      <c r="AY589" s="155" t="s">
        <v>144</v>
      </c>
    </row>
    <row r="590" spans="2:65" s="12" customFormat="1">
      <c r="B590" s="154"/>
      <c r="D590" s="150" t="s">
        <v>156</v>
      </c>
      <c r="E590" s="155" t="s">
        <v>1</v>
      </c>
      <c r="F590" s="156" t="s">
        <v>733</v>
      </c>
      <c r="H590" s="155" t="s">
        <v>1</v>
      </c>
      <c r="I590" s="157"/>
      <c r="L590" s="154"/>
      <c r="M590" s="158"/>
      <c r="T590" s="159"/>
      <c r="AT590" s="155" t="s">
        <v>156</v>
      </c>
      <c r="AU590" s="155" t="s">
        <v>90</v>
      </c>
      <c r="AV590" s="12" t="s">
        <v>88</v>
      </c>
      <c r="AW590" s="12" t="s">
        <v>35</v>
      </c>
      <c r="AX590" s="12" t="s">
        <v>80</v>
      </c>
      <c r="AY590" s="155" t="s">
        <v>144</v>
      </c>
    </row>
    <row r="591" spans="2:65" s="13" customFormat="1">
      <c r="B591" s="160"/>
      <c r="D591" s="150" t="s">
        <v>156</v>
      </c>
      <c r="E591" s="161" t="s">
        <v>1</v>
      </c>
      <c r="F591" s="162" t="s">
        <v>734</v>
      </c>
      <c r="H591" s="163">
        <v>0.20300000000000001</v>
      </c>
      <c r="I591" s="164"/>
      <c r="L591" s="160"/>
      <c r="M591" s="165"/>
      <c r="T591" s="166"/>
      <c r="AT591" s="161" t="s">
        <v>156</v>
      </c>
      <c r="AU591" s="161" t="s">
        <v>90</v>
      </c>
      <c r="AV591" s="13" t="s">
        <v>90</v>
      </c>
      <c r="AW591" s="13" t="s">
        <v>35</v>
      </c>
      <c r="AX591" s="13" t="s">
        <v>80</v>
      </c>
      <c r="AY591" s="161" t="s">
        <v>144</v>
      </c>
    </row>
    <row r="592" spans="2:65" s="14" customFormat="1">
      <c r="B592" s="167"/>
      <c r="D592" s="150" t="s">
        <v>156</v>
      </c>
      <c r="E592" s="168" t="s">
        <v>1</v>
      </c>
      <c r="F592" s="169" t="s">
        <v>159</v>
      </c>
      <c r="H592" s="170">
        <v>0.20300000000000001</v>
      </c>
      <c r="I592" s="171"/>
      <c r="L592" s="167"/>
      <c r="M592" s="172"/>
      <c r="T592" s="173"/>
      <c r="AT592" s="168" t="s">
        <v>156</v>
      </c>
      <c r="AU592" s="168" t="s">
        <v>90</v>
      </c>
      <c r="AV592" s="14" t="s">
        <v>160</v>
      </c>
      <c r="AW592" s="14" t="s">
        <v>35</v>
      </c>
      <c r="AX592" s="14" t="s">
        <v>88</v>
      </c>
      <c r="AY592" s="168" t="s">
        <v>144</v>
      </c>
    </row>
    <row r="593" spans="2:65" s="11" customFormat="1" ht="22.9" customHeight="1">
      <c r="B593" s="124"/>
      <c r="D593" s="125" t="s">
        <v>79</v>
      </c>
      <c r="E593" s="134" t="s">
        <v>735</v>
      </c>
      <c r="F593" s="134" t="s">
        <v>736</v>
      </c>
      <c r="I593" s="127"/>
      <c r="J593" s="135">
        <f>BK593</f>
        <v>0</v>
      </c>
      <c r="L593" s="124"/>
      <c r="M593" s="129"/>
      <c r="P593" s="130">
        <f>SUM(P594:P617)</f>
        <v>0</v>
      </c>
      <c r="R593" s="130">
        <f>SUM(R594:R617)</f>
        <v>0</v>
      </c>
      <c r="T593" s="131">
        <f>SUM(T594:T617)</f>
        <v>0</v>
      </c>
      <c r="AR593" s="125" t="s">
        <v>88</v>
      </c>
      <c r="AT593" s="132" t="s">
        <v>79</v>
      </c>
      <c r="AU593" s="132" t="s">
        <v>88</v>
      </c>
      <c r="AY593" s="125" t="s">
        <v>144</v>
      </c>
      <c r="BK593" s="133">
        <f>SUM(BK594:BK617)</f>
        <v>0</v>
      </c>
    </row>
    <row r="594" spans="2:65" s="1" customFormat="1" ht="24.2" customHeight="1">
      <c r="B594" s="136"/>
      <c r="C594" s="137" t="s">
        <v>737</v>
      </c>
      <c r="D594" s="137" t="s">
        <v>147</v>
      </c>
      <c r="E594" s="138" t="s">
        <v>738</v>
      </c>
      <c r="F594" s="139" t="s">
        <v>739</v>
      </c>
      <c r="G594" s="140" t="s">
        <v>194</v>
      </c>
      <c r="H594" s="141">
        <v>270</v>
      </c>
      <c r="I594" s="142"/>
      <c r="J594" s="143">
        <f>ROUND(I594*H594,2)</f>
        <v>0</v>
      </c>
      <c r="K594" s="139" t="s">
        <v>176</v>
      </c>
      <c r="L594" s="32"/>
      <c r="M594" s="144" t="s">
        <v>1</v>
      </c>
      <c r="N594" s="145" t="s">
        <v>45</v>
      </c>
      <c r="P594" s="146">
        <f>O594*H594</f>
        <v>0</v>
      </c>
      <c r="Q594" s="146">
        <v>0</v>
      </c>
      <c r="R594" s="146">
        <f>Q594*H594</f>
        <v>0</v>
      </c>
      <c r="S594" s="146">
        <v>0</v>
      </c>
      <c r="T594" s="147">
        <f>S594*H594</f>
        <v>0</v>
      </c>
      <c r="AR594" s="148" t="s">
        <v>160</v>
      </c>
      <c r="AT594" s="148" t="s">
        <v>147</v>
      </c>
      <c r="AU594" s="148" t="s">
        <v>90</v>
      </c>
      <c r="AY594" s="17" t="s">
        <v>144</v>
      </c>
      <c r="BE594" s="149">
        <f>IF(N594="základní",J594,0)</f>
        <v>0</v>
      </c>
      <c r="BF594" s="149">
        <f>IF(N594="snížená",J594,0)</f>
        <v>0</v>
      </c>
      <c r="BG594" s="149">
        <f>IF(N594="zákl. přenesená",J594,0)</f>
        <v>0</v>
      </c>
      <c r="BH594" s="149">
        <f>IF(N594="sníž. přenesená",J594,0)</f>
        <v>0</v>
      </c>
      <c r="BI594" s="149">
        <f>IF(N594="nulová",J594,0)</f>
        <v>0</v>
      </c>
      <c r="BJ594" s="17" t="s">
        <v>88</v>
      </c>
      <c r="BK594" s="149">
        <f>ROUND(I594*H594,2)</f>
        <v>0</v>
      </c>
      <c r="BL594" s="17" t="s">
        <v>160</v>
      </c>
      <c r="BM594" s="148" t="s">
        <v>740</v>
      </c>
    </row>
    <row r="595" spans="2:65" s="1" customFormat="1" ht="29.25">
      <c r="B595" s="32"/>
      <c r="D595" s="150" t="s">
        <v>178</v>
      </c>
      <c r="F595" s="174" t="s">
        <v>741</v>
      </c>
      <c r="I595" s="152"/>
      <c r="L595" s="32"/>
      <c r="M595" s="153"/>
      <c r="T595" s="56"/>
      <c r="AT595" s="17" t="s">
        <v>178</v>
      </c>
      <c r="AU595" s="17" t="s">
        <v>90</v>
      </c>
    </row>
    <row r="596" spans="2:65" s="1" customFormat="1">
      <c r="B596" s="32"/>
      <c r="D596" s="175" t="s">
        <v>180</v>
      </c>
      <c r="F596" s="176" t="s">
        <v>742</v>
      </c>
      <c r="I596" s="152"/>
      <c r="L596" s="32"/>
      <c r="M596" s="153"/>
      <c r="T596" s="56"/>
      <c r="AT596" s="17" t="s">
        <v>180</v>
      </c>
      <c r="AU596" s="17" t="s">
        <v>90</v>
      </c>
    </row>
    <row r="597" spans="2:65" s="12" customFormat="1">
      <c r="B597" s="154"/>
      <c r="D597" s="150" t="s">
        <v>156</v>
      </c>
      <c r="E597" s="155" t="s">
        <v>1</v>
      </c>
      <c r="F597" s="156" t="s">
        <v>743</v>
      </c>
      <c r="H597" s="155" t="s">
        <v>1</v>
      </c>
      <c r="I597" s="157"/>
      <c r="L597" s="154"/>
      <c r="M597" s="158"/>
      <c r="T597" s="159"/>
      <c r="AT597" s="155" t="s">
        <v>156</v>
      </c>
      <c r="AU597" s="155" t="s">
        <v>90</v>
      </c>
      <c r="AV597" s="12" t="s">
        <v>88</v>
      </c>
      <c r="AW597" s="12" t="s">
        <v>35</v>
      </c>
      <c r="AX597" s="12" t="s">
        <v>80</v>
      </c>
      <c r="AY597" s="155" t="s">
        <v>144</v>
      </c>
    </row>
    <row r="598" spans="2:65" s="13" customFormat="1">
      <c r="B598" s="160"/>
      <c r="D598" s="150" t="s">
        <v>156</v>
      </c>
      <c r="E598" s="161" t="s">
        <v>1</v>
      </c>
      <c r="F598" s="162" t="s">
        <v>744</v>
      </c>
      <c r="H598" s="163">
        <v>270</v>
      </c>
      <c r="I598" s="164"/>
      <c r="L598" s="160"/>
      <c r="M598" s="165"/>
      <c r="T598" s="166"/>
      <c r="AT598" s="161" t="s">
        <v>156</v>
      </c>
      <c r="AU598" s="161" t="s">
        <v>90</v>
      </c>
      <c r="AV598" s="13" t="s">
        <v>90</v>
      </c>
      <c r="AW598" s="13" t="s">
        <v>35</v>
      </c>
      <c r="AX598" s="13" t="s">
        <v>80</v>
      </c>
      <c r="AY598" s="161" t="s">
        <v>144</v>
      </c>
    </row>
    <row r="599" spans="2:65" s="14" customFormat="1">
      <c r="B599" s="167"/>
      <c r="D599" s="150" t="s">
        <v>156</v>
      </c>
      <c r="E599" s="168" t="s">
        <v>1</v>
      </c>
      <c r="F599" s="169" t="s">
        <v>159</v>
      </c>
      <c r="H599" s="170">
        <v>270</v>
      </c>
      <c r="I599" s="171"/>
      <c r="L599" s="167"/>
      <c r="M599" s="172"/>
      <c r="T599" s="173"/>
      <c r="AT599" s="168" t="s">
        <v>156</v>
      </c>
      <c r="AU599" s="168" t="s">
        <v>90</v>
      </c>
      <c r="AV599" s="14" t="s">
        <v>160</v>
      </c>
      <c r="AW599" s="14" t="s">
        <v>35</v>
      </c>
      <c r="AX599" s="14" t="s">
        <v>88</v>
      </c>
      <c r="AY599" s="168" t="s">
        <v>144</v>
      </c>
    </row>
    <row r="600" spans="2:65" s="1" customFormat="1" ht="16.5" customHeight="1">
      <c r="B600" s="136"/>
      <c r="C600" s="137" t="s">
        <v>745</v>
      </c>
      <c r="D600" s="137" t="s">
        <v>147</v>
      </c>
      <c r="E600" s="138" t="s">
        <v>746</v>
      </c>
      <c r="F600" s="139" t="s">
        <v>747</v>
      </c>
      <c r="G600" s="140" t="s">
        <v>194</v>
      </c>
      <c r="H600" s="141">
        <v>101.027</v>
      </c>
      <c r="I600" s="142"/>
      <c r="J600" s="143">
        <f>ROUND(I600*H600,2)</f>
        <v>0</v>
      </c>
      <c r="K600" s="139" t="s">
        <v>151</v>
      </c>
      <c r="L600" s="32"/>
      <c r="M600" s="144" t="s">
        <v>1</v>
      </c>
      <c r="N600" s="145" t="s">
        <v>45</v>
      </c>
      <c r="P600" s="146">
        <f>O600*H600</f>
        <v>0</v>
      </c>
      <c r="Q600" s="146">
        <v>0</v>
      </c>
      <c r="R600" s="146">
        <f>Q600*H600</f>
        <v>0</v>
      </c>
      <c r="S600" s="146">
        <v>0</v>
      </c>
      <c r="T600" s="147">
        <f>S600*H600</f>
        <v>0</v>
      </c>
      <c r="AR600" s="148" t="s">
        <v>160</v>
      </c>
      <c r="AT600" s="148" t="s">
        <v>147</v>
      </c>
      <c r="AU600" s="148" t="s">
        <v>90</v>
      </c>
      <c r="AY600" s="17" t="s">
        <v>144</v>
      </c>
      <c r="BE600" s="149">
        <f>IF(N600="základní",J600,0)</f>
        <v>0</v>
      </c>
      <c r="BF600" s="149">
        <f>IF(N600="snížená",J600,0)</f>
        <v>0</v>
      </c>
      <c r="BG600" s="149">
        <f>IF(N600="zákl. přenesená",J600,0)</f>
        <v>0</v>
      </c>
      <c r="BH600" s="149">
        <f>IF(N600="sníž. přenesená",J600,0)</f>
        <v>0</v>
      </c>
      <c r="BI600" s="149">
        <f>IF(N600="nulová",J600,0)</f>
        <v>0</v>
      </c>
      <c r="BJ600" s="17" t="s">
        <v>88</v>
      </c>
      <c r="BK600" s="149">
        <f>ROUND(I600*H600,2)</f>
        <v>0</v>
      </c>
      <c r="BL600" s="17" t="s">
        <v>160</v>
      </c>
      <c r="BM600" s="148" t="s">
        <v>748</v>
      </c>
    </row>
    <row r="601" spans="2:65" s="1" customFormat="1">
      <c r="B601" s="32"/>
      <c r="D601" s="150" t="s">
        <v>178</v>
      </c>
      <c r="F601" s="174" t="s">
        <v>749</v>
      </c>
      <c r="I601" s="152"/>
      <c r="L601" s="32"/>
      <c r="M601" s="153"/>
      <c r="T601" s="56"/>
      <c r="AT601" s="17" t="s">
        <v>178</v>
      </c>
      <c r="AU601" s="17" t="s">
        <v>90</v>
      </c>
    </row>
    <row r="602" spans="2:65" s="13" customFormat="1" ht="22.5">
      <c r="B602" s="160"/>
      <c r="D602" s="150" t="s">
        <v>156</v>
      </c>
      <c r="E602" s="161" t="s">
        <v>1</v>
      </c>
      <c r="F602" s="162" t="s">
        <v>750</v>
      </c>
      <c r="H602" s="163">
        <v>98.134</v>
      </c>
      <c r="I602" s="164"/>
      <c r="L602" s="160"/>
      <c r="M602" s="165"/>
      <c r="T602" s="166"/>
      <c r="AT602" s="161" t="s">
        <v>156</v>
      </c>
      <c r="AU602" s="161" t="s">
        <v>90</v>
      </c>
      <c r="AV602" s="13" t="s">
        <v>90</v>
      </c>
      <c r="AW602" s="13" t="s">
        <v>35</v>
      </c>
      <c r="AX602" s="13" t="s">
        <v>80</v>
      </c>
      <c r="AY602" s="161" t="s">
        <v>144</v>
      </c>
    </row>
    <row r="603" spans="2:65" s="13" customFormat="1" ht="22.5">
      <c r="B603" s="160"/>
      <c r="D603" s="150" t="s">
        <v>156</v>
      </c>
      <c r="E603" s="161" t="s">
        <v>1</v>
      </c>
      <c r="F603" s="162" t="s">
        <v>751</v>
      </c>
      <c r="H603" s="163">
        <v>2.8929999999999998</v>
      </c>
      <c r="I603" s="164"/>
      <c r="L603" s="160"/>
      <c r="M603" s="165"/>
      <c r="T603" s="166"/>
      <c r="AT603" s="161" t="s">
        <v>156</v>
      </c>
      <c r="AU603" s="161" t="s">
        <v>90</v>
      </c>
      <c r="AV603" s="13" t="s">
        <v>90</v>
      </c>
      <c r="AW603" s="13" t="s">
        <v>35</v>
      </c>
      <c r="AX603" s="13" t="s">
        <v>80</v>
      </c>
      <c r="AY603" s="161" t="s">
        <v>144</v>
      </c>
    </row>
    <row r="604" spans="2:65" s="14" customFormat="1">
      <c r="B604" s="167"/>
      <c r="D604" s="150" t="s">
        <v>156</v>
      </c>
      <c r="E604" s="168" t="s">
        <v>1</v>
      </c>
      <c r="F604" s="169" t="s">
        <v>159</v>
      </c>
      <c r="H604" s="170">
        <v>101.027</v>
      </c>
      <c r="I604" s="171"/>
      <c r="L604" s="167"/>
      <c r="M604" s="172"/>
      <c r="T604" s="173"/>
      <c r="AT604" s="168" t="s">
        <v>156</v>
      </c>
      <c r="AU604" s="168" t="s">
        <v>90</v>
      </c>
      <c r="AV604" s="14" t="s">
        <v>160</v>
      </c>
      <c r="AW604" s="14" t="s">
        <v>35</v>
      </c>
      <c r="AX604" s="14" t="s">
        <v>88</v>
      </c>
      <c r="AY604" s="168" t="s">
        <v>144</v>
      </c>
    </row>
    <row r="605" spans="2:65" s="1" customFormat="1" ht="16.5" customHeight="1">
      <c r="B605" s="136"/>
      <c r="C605" s="137" t="s">
        <v>752</v>
      </c>
      <c r="D605" s="137" t="s">
        <v>147</v>
      </c>
      <c r="E605" s="138" t="s">
        <v>753</v>
      </c>
      <c r="F605" s="139" t="s">
        <v>754</v>
      </c>
      <c r="G605" s="140" t="s">
        <v>194</v>
      </c>
      <c r="H605" s="141">
        <v>136.07499999999999</v>
      </c>
      <c r="I605" s="142"/>
      <c r="J605" s="143">
        <f>ROUND(I605*H605,2)</f>
        <v>0</v>
      </c>
      <c r="K605" s="139" t="s">
        <v>176</v>
      </c>
      <c r="L605" s="32"/>
      <c r="M605" s="144" t="s">
        <v>1</v>
      </c>
      <c r="N605" s="145" t="s">
        <v>45</v>
      </c>
      <c r="P605" s="146">
        <f>O605*H605</f>
        <v>0</v>
      </c>
      <c r="Q605" s="146">
        <v>0</v>
      </c>
      <c r="R605" s="146">
        <f>Q605*H605</f>
        <v>0</v>
      </c>
      <c r="S605" s="146">
        <v>0</v>
      </c>
      <c r="T605" s="147">
        <f>S605*H605</f>
        <v>0</v>
      </c>
      <c r="AR605" s="148" t="s">
        <v>160</v>
      </c>
      <c r="AT605" s="148" t="s">
        <v>147</v>
      </c>
      <c r="AU605" s="148" t="s">
        <v>90</v>
      </c>
      <c r="AY605" s="17" t="s">
        <v>144</v>
      </c>
      <c r="BE605" s="149">
        <f>IF(N605="základní",J605,0)</f>
        <v>0</v>
      </c>
      <c r="BF605" s="149">
        <f>IF(N605="snížená",J605,0)</f>
        <v>0</v>
      </c>
      <c r="BG605" s="149">
        <f>IF(N605="zákl. přenesená",J605,0)</f>
        <v>0</v>
      </c>
      <c r="BH605" s="149">
        <f>IF(N605="sníž. přenesená",J605,0)</f>
        <v>0</v>
      </c>
      <c r="BI605" s="149">
        <f>IF(N605="nulová",J605,0)</f>
        <v>0</v>
      </c>
      <c r="BJ605" s="17" t="s">
        <v>88</v>
      </c>
      <c r="BK605" s="149">
        <f>ROUND(I605*H605,2)</f>
        <v>0</v>
      </c>
      <c r="BL605" s="17" t="s">
        <v>160</v>
      </c>
      <c r="BM605" s="148" t="s">
        <v>755</v>
      </c>
    </row>
    <row r="606" spans="2:65" s="1" customFormat="1" ht="29.25">
      <c r="B606" s="32"/>
      <c r="D606" s="150" t="s">
        <v>178</v>
      </c>
      <c r="F606" s="174" t="s">
        <v>756</v>
      </c>
      <c r="I606" s="152"/>
      <c r="L606" s="32"/>
      <c r="M606" s="153"/>
      <c r="T606" s="56"/>
      <c r="AT606" s="17" t="s">
        <v>178</v>
      </c>
      <c r="AU606" s="17" t="s">
        <v>90</v>
      </c>
    </row>
    <row r="607" spans="2:65" s="1" customFormat="1">
      <c r="B607" s="32"/>
      <c r="D607" s="175" t="s">
        <v>180</v>
      </c>
      <c r="F607" s="176" t="s">
        <v>757</v>
      </c>
      <c r="I607" s="152"/>
      <c r="L607" s="32"/>
      <c r="M607" s="153"/>
      <c r="T607" s="56"/>
      <c r="AT607" s="17" t="s">
        <v>180</v>
      </c>
      <c r="AU607" s="17" t="s">
        <v>90</v>
      </c>
    </row>
    <row r="608" spans="2:65" s="12" customFormat="1">
      <c r="B608" s="154"/>
      <c r="D608" s="150" t="s">
        <v>156</v>
      </c>
      <c r="E608" s="155" t="s">
        <v>1</v>
      </c>
      <c r="F608" s="156" t="s">
        <v>758</v>
      </c>
      <c r="H608" s="155" t="s">
        <v>1</v>
      </c>
      <c r="I608" s="157"/>
      <c r="L608" s="154"/>
      <c r="M608" s="158"/>
      <c r="T608" s="159"/>
      <c r="AT608" s="155" t="s">
        <v>156</v>
      </c>
      <c r="AU608" s="155" t="s">
        <v>90</v>
      </c>
      <c r="AV608" s="12" t="s">
        <v>88</v>
      </c>
      <c r="AW608" s="12" t="s">
        <v>35</v>
      </c>
      <c r="AX608" s="12" t="s">
        <v>80</v>
      </c>
      <c r="AY608" s="155" t="s">
        <v>144</v>
      </c>
    </row>
    <row r="609" spans="2:65" s="13" customFormat="1">
      <c r="B609" s="160"/>
      <c r="D609" s="150" t="s">
        <v>156</v>
      </c>
      <c r="E609" s="161" t="s">
        <v>1</v>
      </c>
      <c r="F609" s="162" t="s">
        <v>759</v>
      </c>
      <c r="H609" s="163">
        <v>1.075</v>
      </c>
      <c r="I609" s="164"/>
      <c r="L609" s="160"/>
      <c r="M609" s="165"/>
      <c r="T609" s="166"/>
      <c r="AT609" s="161" t="s">
        <v>156</v>
      </c>
      <c r="AU609" s="161" t="s">
        <v>90</v>
      </c>
      <c r="AV609" s="13" t="s">
        <v>90</v>
      </c>
      <c r="AW609" s="13" t="s">
        <v>35</v>
      </c>
      <c r="AX609" s="13" t="s">
        <v>80</v>
      </c>
      <c r="AY609" s="161" t="s">
        <v>144</v>
      </c>
    </row>
    <row r="610" spans="2:65" s="12" customFormat="1" ht="22.5">
      <c r="B610" s="154"/>
      <c r="D610" s="150" t="s">
        <v>156</v>
      </c>
      <c r="E610" s="155" t="s">
        <v>1</v>
      </c>
      <c r="F610" s="156" t="s">
        <v>760</v>
      </c>
      <c r="H610" s="155" t="s">
        <v>1</v>
      </c>
      <c r="I610" s="157"/>
      <c r="L610" s="154"/>
      <c r="M610" s="158"/>
      <c r="T610" s="159"/>
      <c r="AT610" s="155" t="s">
        <v>156</v>
      </c>
      <c r="AU610" s="155" t="s">
        <v>90</v>
      </c>
      <c r="AV610" s="12" t="s">
        <v>88</v>
      </c>
      <c r="AW610" s="12" t="s">
        <v>35</v>
      </c>
      <c r="AX610" s="12" t="s">
        <v>80</v>
      </c>
      <c r="AY610" s="155" t="s">
        <v>144</v>
      </c>
    </row>
    <row r="611" spans="2:65" s="13" customFormat="1">
      <c r="B611" s="160"/>
      <c r="D611" s="150" t="s">
        <v>156</v>
      </c>
      <c r="E611" s="161" t="s">
        <v>1</v>
      </c>
      <c r="F611" s="162" t="s">
        <v>761</v>
      </c>
      <c r="H611" s="163">
        <v>135</v>
      </c>
      <c r="I611" s="164"/>
      <c r="L611" s="160"/>
      <c r="M611" s="165"/>
      <c r="T611" s="166"/>
      <c r="AT611" s="161" t="s">
        <v>156</v>
      </c>
      <c r="AU611" s="161" t="s">
        <v>90</v>
      </c>
      <c r="AV611" s="13" t="s">
        <v>90</v>
      </c>
      <c r="AW611" s="13" t="s">
        <v>35</v>
      </c>
      <c r="AX611" s="13" t="s">
        <v>80</v>
      </c>
      <c r="AY611" s="161" t="s">
        <v>144</v>
      </c>
    </row>
    <row r="612" spans="2:65" s="14" customFormat="1">
      <c r="B612" s="167"/>
      <c r="D612" s="150" t="s">
        <v>156</v>
      </c>
      <c r="E612" s="168" t="s">
        <v>1</v>
      </c>
      <c r="F612" s="169" t="s">
        <v>159</v>
      </c>
      <c r="H612" s="170">
        <v>136.07499999999999</v>
      </c>
      <c r="I612" s="171"/>
      <c r="L612" s="167"/>
      <c r="M612" s="172"/>
      <c r="T612" s="173"/>
      <c r="AT612" s="168" t="s">
        <v>156</v>
      </c>
      <c r="AU612" s="168" t="s">
        <v>90</v>
      </c>
      <c r="AV612" s="14" t="s">
        <v>160</v>
      </c>
      <c r="AW612" s="14" t="s">
        <v>35</v>
      </c>
      <c r="AX612" s="14" t="s">
        <v>88</v>
      </c>
      <c r="AY612" s="168" t="s">
        <v>144</v>
      </c>
    </row>
    <row r="613" spans="2:65" s="1" customFormat="1" ht="33" customHeight="1">
      <c r="B613" s="136"/>
      <c r="C613" s="137" t="s">
        <v>762</v>
      </c>
      <c r="D613" s="137" t="s">
        <v>147</v>
      </c>
      <c r="E613" s="138" t="s">
        <v>763</v>
      </c>
      <c r="F613" s="139" t="s">
        <v>764</v>
      </c>
      <c r="G613" s="140" t="s">
        <v>194</v>
      </c>
      <c r="H613" s="141">
        <v>1933.9349999999999</v>
      </c>
      <c r="I613" s="142"/>
      <c r="J613" s="143">
        <f>ROUND(I613*H613,2)</f>
        <v>0</v>
      </c>
      <c r="K613" s="139" t="s">
        <v>151</v>
      </c>
      <c r="L613" s="32"/>
      <c r="M613" s="144" t="s">
        <v>1</v>
      </c>
      <c r="N613" s="145" t="s">
        <v>45</v>
      </c>
      <c r="P613" s="146">
        <f>O613*H613</f>
        <v>0</v>
      </c>
      <c r="Q613" s="146">
        <v>0</v>
      </c>
      <c r="R613" s="146">
        <f>Q613*H613</f>
        <v>0</v>
      </c>
      <c r="S613" s="146">
        <v>0</v>
      </c>
      <c r="T613" s="147">
        <f>S613*H613</f>
        <v>0</v>
      </c>
      <c r="AR613" s="148" t="s">
        <v>160</v>
      </c>
      <c r="AT613" s="148" t="s">
        <v>147</v>
      </c>
      <c r="AU613" s="148" t="s">
        <v>90</v>
      </c>
      <c r="AY613" s="17" t="s">
        <v>144</v>
      </c>
      <c r="BE613" s="149">
        <f>IF(N613="základní",J613,0)</f>
        <v>0</v>
      </c>
      <c r="BF613" s="149">
        <f>IF(N613="snížená",J613,0)</f>
        <v>0</v>
      </c>
      <c r="BG613" s="149">
        <f>IF(N613="zákl. přenesená",J613,0)</f>
        <v>0</v>
      </c>
      <c r="BH613" s="149">
        <f>IF(N613="sníž. přenesená",J613,0)</f>
        <v>0</v>
      </c>
      <c r="BI613" s="149">
        <f>IF(N613="nulová",J613,0)</f>
        <v>0</v>
      </c>
      <c r="BJ613" s="17" t="s">
        <v>88</v>
      </c>
      <c r="BK613" s="149">
        <f>ROUND(I613*H613,2)</f>
        <v>0</v>
      </c>
      <c r="BL613" s="17" t="s">
        <v>160</v>
      </c>
      <c r="BM613" s="148" t="s">
        <v>765</v>
      </c>
    </row>
    <row r="614" spans="2:65" s="13" customFormat="1">
      <c r="B614" s="160"/>
      <c r="D614" s="150" t="s">
        <v>156</v>
      </c>
      <c r="E614" s="161" t="s">
        <v>1</v>
      </c>
      <c r="F614" s="162" t="s">
        <v>766</v>
      </c>
      <c r="H614" s="163">
        <v>1.075</v>
      </c>
      <c r="I614" s="164"/>
      <c r="L614" s="160"/>
      <c r="M614" s="165"/>
      <c r="T614" s="166"/>
      <c r="AT614" s="161" t="s">
        <v>156</v>
      </c>
      <c r="AU614" s="161" t="s">
        <v>90</v>
      </c>
      <c r="AV614" s="13" t="s">
        <v>90</v>
      </c>
      <c r="AW614" s="13" t="s">
        <v>35</v>
      </c>
      <c r="AX614" s="13" t="s">
        <v>80</v>
      </c>
      <c r="AY614" s="161" t="s">
        <v>144</v>
      </c>
    </row>
    <row r="615" spans="2:65" s="13" customFormat="1">
      <c r="B615" s="160"/>
      <c r="D615" s="150" t="s">
        <v>156</v>
      </c>
      <c r="E615" s="161" t="s">
        <v>1</v>
      </c>
      <c r="F615" s="162" t="s">
        <v>767</v>
      </c>
      <c r="H615" s="163">
        <v>2051.66</v>
      </c>
      <c r="I615" s="164"/>
      <c r="L615" s="160"/>
      <c r="M615" s="165"/>
      <c r="T615" s="166"/>
      <c r="AT615" s="161" t="s">
        <v>156</v>
      </c>
      <c r="AU615" s="161" t="s">
        <v>90</v>
      </c>
      <c r="AV615" s="13" t="s">
        <v>90</v>
      </c>
      <c r="AW615" s="13" t="s">
        <v>35</v>
      </c>
      <c r="AX615" s="13" t="s">
        <v>80</v>
      </c>
      <c r="AY615" s="161" t="s">
        <v>144</v>
      </c>
    </row>
    <row r="616" spans="2:65" s="13" customFormat="1">
      <c r="B616" s="160"/>
      <c r="D616" s="150" t="s">
        <v>156</v>
      </c>
      <c r="E616" s="161" t="s">
        <v>1</v>
      </c>
      <c r="F616" s="162" t="s">
        <v>768</v>
      </c>
      <c r="H616" s="163">
        <v>-118.8</v>
      </c>
      <c r="I616" s="164"/>
      <c r="L616" s="160"/>
      <c r="M616" s="165"/>
      <c r="T616" s="166"/>
      <c r="AT616" s="161" t="s">
        <v>156</v>
      </c>
      <c r="AU616" s="161" t="s">
        <v>90</v>
      </c>
      <c r="AV616" s="13" t="s">
        <v>90</v>
      </c>
      <c r="AW616" s="13" t="s">
        <v>35</v>
      </c>
      <c r="AX616" s="13" t="s">
        <v>80</v>
      </c>
      <c r="AY616" s="161" t="s">
        <v>144</v>
      </c>
    </row>
    <row r="617" spans="2:65" s="14" customFormat="1">
      <c r="B617" s="167"/>
      <c r="D617" s="150" t="s">
        <v>156</v>
      </c>
      <c r="E617" s="168" t="s">
        <v>1</v>
      </c>
      <c r="F617" s="169" t="s">
        <v>159</v>
      </c>
      <c r="H617" s="170">
        <v>1933.9349999999999</v>
      </c>
      <c r="I617" s="171"/>
      <c r="L617" s="167"/>
      <c r="M617" s="172"/>
      <c r="T617" s="173"/>
      <c r="AT617" s="168" t="s">
        <v>156</v>
      </c>
      <c r="AU617" s="168" t="s">
        <v>90</v>
      </c>
      <c r="AV617" s="14" t="s">
        <v>160</v>
      </c>
      <c r="AW617" s="14" t="s">
        <v>35</v>
      </c>
      <c r="AX617" s="14" t="s">
        <v>88</v>
      </c>
      <c r="AY617" s="168" t="s">
        <v>144</v>
      </c>
    </row>
    <row r="618" spans="2:65" s="11" customFormat="1" ht="22.9" customHeight="1">
      <c r="B618" s="124"/>
      <c r="D618" s="125" t="s">
        <v>79</v>
      </c>
      <c r="E618" s="134" t="s">
        <v>769</v>
      </c>
      <c r="F618" s="134" t="s">
        <v>770</v>
      </c>
      <c r="I618" s="127"/>
      <c r="J618" s="135">
        <f>BK618</f>
        <v>0</v>
      </c>
      <c r="L618" s="124"/>
      <c r="M618" s="129"/>
      <c r="P618" s="130">
        <f>SUM(P619:P628)</f>
        <v>0</v>
      </c>
      <c r="R618" s="130">
        <f>SUM(R619:R628)</f>
        <v>0</v>
      </c>
      <c r="T618" s="131">
        <f>SUM(T619:T628)</f>
        <v>0</v>
      </c>
      <c r="AR618" s="125" t="s">
        <v>88</v>
      </c>
      <c r="AT618" s="132" t="s">
        <v>79</v>
      </c>
      <c r="AU618" s="132" t="s">
        <v>88</v>
      </c>
      <c r="AY618" s="125" t="s">
        <v>144</v>
      </c>
      <c r="BK618" s="133">
        <f>SUM(BK619:BK628)</f>
        <v>0</v>
      </c>
    </row>
    <row r="619" spans="2:65" s="1" customFormat="1" ht="24.2" customHeight="1">
      <c r="B619" s="136"/>
      <c r="C619" s="137" t="s">
        <v>771</v>
      </c>
      <c r="D619" s="137" t="s">
        <v>147</v>
      </c>
      <c r="E619" s="138" t="s">
        <v>772</v>
      </c>
      <c r="F619" s="139" t="s">
        <v>773</v>
      </c>
      <c r="G619" s="140" t="s">
        <v>194</v>
      </c>
      <c r="H619" s="141">
        <v>69.525000000000006</v>
      </c>
      <c r="I619" s="142"/>
      <c r="J619" s="143">
        <f>ROUND(I619*H619,2)</f>
        <v>0</v>
      </c>
      <c r="K619" s="139" t="s">
        <v>176</v>
      </c>
      <c r="L619" s="32"/>
      <c r="M619" s="144" t="s">
        <v>1</v>
      </c>
      <c r="N619" s="145" t="s">
        <v>45</v>
      </c>
      <c r="P619" s="146">
        <f>O619*H619</f>
        <v>0</v>
      </c>
      <c r="Q619" s="146">
        <v>0</v>
      </c>
      <c r="R619" s="146">
        <f>Q619*H619</f>
        <v>0</v>
      </c>
      <c r="S619" s="146">
        <v>0</v>
      </c>
      <c r="T619" s="147">
        <f>S619*H619</f>
        <v>0</v>
      </c>
      <c r="AR619" s="148" t="s">
        <v>160</v>
      </c>
      <c r="AT619" s="148" t="s">
        <v>147</v>
      </c>
      <c r="AU619" s="148" t="s">
        <v>90</v>
      </c>
      <c r="AY619" s="17" t="s">
        <v>144</v>
      </c>
      <c r="BE619" s="149">
        <f>IF(N619="základní",J619,0)</f>
        <v>0</v>
      </c>
      <c r="BF619" s="149">
        <f>IF(N619="snížená",J619,0)</f>
        <v>0</v>
      </c>
      <c r="BG619" s="149">
        <f>IF(N619="zákl. přenesená",J619,0)</f>
        <v>0</v>
      </c>
      <c r="BH619" s="149">
        <f>IF(N619="sníž. přenesená",J619,0)</f>
        <v>0</v>
      </c>
      <c r="BI619" s="149">
        <f>IF(N619="nulová",J619,0)</f>
        <v>0</v>
      </c>
      <c r="BJ619" s="17" t="s">
        <v>88</v>
      </c>
      <c r="BK619" s="149">
        <f>ROUND(I619*H619,2)</f>
        <v>0</v>
      </c>
      <c r="BL619" s="17" t="s">
        <v>160</v>
      </c>
      <c r="BM619" s="148" t="s">
        <v>774</v>
      </c>
    </row>
    <row r="620" spans="2:65" s="1" customFormat="1" ht="19.5">
      <c r="B620" s="32"/>
      <c r="D620" s="150" t="s">
        <v>178</v>
      </c>
      <c r="F620" s="174" t="s">
        <v>775</v>
      </c>
      <c r="I620" s="152"/>
      <c r="L620" s="32"/>
      <c r="M620" s="153"/>
      <c r="T620" s="56"/>
      <c r="AT620" s="17" t="s">
        <v>178</v>
      </c>
      <c r="AU620" s="17" t="s">
        <v>90</v>
      </c>
    </row>
    <row r="621" spans="2:65" s="1" customFormat="1">
      <c r="B621" s="32"/>
      <c r="D621" s="175" t="s">
        <v>180</v>
      </c>
      <c r="F621" s="176" t="s">
        <v>776</v>
      </c>
      <c r="I621" s="152"/>
      <c r="L621" s="32"/>
      <c r="M621" s="153"/>
      <c r="T621" s="56"/>
      <c r="AT621" s="17" t="s">
        <v>180</v>
      </c>
      <c r="AU621" s="17" t="s">
        <v>90</v>
      </c>
    </row>
    <row r="622" spans="2:65" s="13" customFormat="1">
      <c r="B622" s="160"/>
      <c r="D622" s="150" t="s">
        <v>156</v>
      </c>
      <c r="E622" s="161" t="s">
        <v>1</v>
      </c>
      <c r="F622" s="162" t="s">
        <v>777</v>
      </c>
      <c r="H622" s="163">
        <v>69.525000000000006</v>
      </c>
      <c r="I622" s="164"/>
      <c r="L622" s="160"/>
      <c r="M622" s="165"/>
      <c r="T622" s="166"/>
      <c r="AT622" s="161" t="s">
        <v>156</v>
      </c>
      <c r="AU622" s="161" t="s">
        <v>90</v>
      </c>
      <c r="AV622" s="13" t="s">
        <v>90</v>
      </c>
      <c r="AW622" s="13" t="s">
        <v>35</v>
      </c>
      <c r="AX622" s="13" t="s">
        <v>80</v>
      </c>
      <c r="AY622" s="161" t="s">
        <v>144</v>
      </c>
    </row>
    <row r="623" spans="2:65" s="14" customFormat="1">
      <c r="B623" s="167"/>
      <c r="D623" s="150" t="s">
        <v>156</v>
      </c>
      <c r="E623" s="168" t="s">
        <v>1</v>
      </c>
      <c r="F623" s="169" t="s">
        <v>159</v>
      </c>
      <c r="H623" s="170">
        <v>69.525000000000006</v>
      </c>
      <c r="I623" s="171"/>
      <c r="L623" s="167"/>
      <c r="M623" s="172"/>
      <c r="T623" s="173"/>
      <c r="AT623" s="168" t="s">
        <v>156</v>
      </c>
      <c r="AU623" s="168" t="s">
        <v>90</v>
      </c>
      <c r="AV623" s="14" t="s">
        <v>160</v>
      </c>
      <c r="AW623" s="14" t="s">
        <v>35</v>
      </c>
      <c r="AX623" s="14" t="s">
        <v>88</v>
      </c>
      <c r="AY623" s="168" t="s">
        <v>144</v>
      </c>
    </row>
    <row r="624" spans="2:65" s="1" customFormat="1" ht="16.5" customHeight="1">
      <c r="B624" s="136"/>
      <c r="C624" s="137" t="s">
        <v>778</v>
      </c>
      <c r="D624" s="137" t="s">
        <v>147</v>
      </c>
      <c r="E624" s="138" t="s">
        <v>779</v>
      </c>
      <c r="F624" s="139" t="s">
        <v>780</v>
      </c>
      <c r="G624" s="140" t="s">
        <v>194</v>
      </c>
      <c r="H624" s="141">
        <v>5058.2879999999996</v>
      </c>
      <c r="I624" s="142"/>
      <c r="J624" s="143">
        <f>ROUND(I624*H624,2)</f>
        <v>0</v>
      </c>
      <c r="K624" s="139" t="s">
        <v>176</v>
      </c>
      <c r="L624" s="32"/>
      <c r="M624" s="144" t="s">
        <v>1</v>
      </c>
      <c r="N624" s="145" t="s">
        <v>45</v>
      </c>
      <c r="P624" s="146">
        <f>O624*H624</f>
        <v>0</v>
      </c>
      <c r="Q624" s="146">
        <v>0</v>
      </c>
      <c r="R624" s="146">
        <f>Q624*H624</f>
        <v>0</v>
      </c>
      <c r="S624" s="146">
        <v>0</v>
      </c>
      <c r="T624" s="147">
        <f>S624*H624</f>
        <v>0</v>
      </c>
      <c r="AR624" s="148" t="s">
        <v>160</v>
      </c>
      <c r="AT624" s="148" t="s">
        <v>147</v>
      </c>
      <c r="AU624" s="148" t="s">
        <v>90</v>
      </c>
      <c r="AY624" s="17" t="s">
        <v>144</v>
      </c>
      <c r="BE624" s="149">
        <f>IF(N624="základní",J624,0)</f>
        <v>0</v>
      </c>
      <c r="BF624" s="149">
        <f>IF(N624="snížená",J624,0)</f>
        <v>0</v>
      </c>
      <c r="BG624" s="149">
        <f>IF(N624="zákl. přenesená",J624,0)</f>
        <v>0</v>
      </c>
      <c r="BH624" s="149">
        <f>IF(N624="sníž. přenesená",J624,0)</f>
        <v>0</v>
      </c>
      <c r="BI624" s="149">
        <f>IF(N624="nulová",J624,0)</f>
        <v>0</v>
      </c>
      <c r="BJ624" s="17" t="s">
        <v>88</v>
      </c>
      <c r="BK624" s="149">
        <f>ROUND(I624*H624,2)</f>
        <v>0</v>
      </c>
      <c r="BL624" s="17" t="s">
        <v>160</v>
      </c>
      <c r="BM624" s="148" t="s">
        <v>781</v>
      </c>
    </row>
    <row r="625" spans="2:65" s="1" customFormat="1">
      <c r="B625" s="32"/>
      <c r="D625" s="150" t="s">
        <v>178</v>
      </c>
      <c r="F625" s="174" t="s">
        <v>782</v>
      </c>
      <c r="I625" s="152"/>
      <c r="L625" s="32"/>
      <c r="M625" s="153"/>
      <c r="T625" s="56"/>
      <c r="AT625" s="17" t="s">
        <v>178</v>
      </c>
      <c r="AU625" s="17" t="s">
        <v>90</v>
      </c>
    </row>
    <row r="626" spans="2:65" s="1" customFormat="1">
      <c r="B626" s="32"/>
      <c r="D626" s="175" t="s">
        <v>180</v>
      </c>
      <c r="F626" s="176" t="s">
        <v>783</v>
      </c>
      <c r="I626" s="152"/>
      <c r="L626" s="32"/>
      <c r="M626" s="153"/>
      <c r="T626" s="56"/>
      <c r="AT626" s="17" t="s">
        <v>180</v>
      </c>
      <c r="AU626" s="17" t="s">
        <v>90</v>
      </c>
    </row>
    <row r="627" spans="2:65" s="13" customFormat="1">
      <c r="B627" s="160"/>
      <c r="D627" s="150" t="s">
        <v>156</v>
      </c>
      <c r="E627" s="161" t="s">
        <v>1</v>
      </c>
      <c r="F627" s="162" t="s">
        <v>784</v>
      </c>
      <c r="H627" s="163">
        <v>5058.2879999999996</v>
      </c>
      <c r="I627" s="164"/>
      <c r="L627" s="160"/>
      <c r="M627" s="165"/>
      <c r="T627" s="166"/>
      <c r="AT627" s="161" t="s">
        <v>156</v>
      </c>
      <c r="AU627" s="161" t="s">
        <v>90</v>
      </c>
      <c r="AV627" s="13" t="s">
        <v>90</v>
      </c>
      <c r="AW627" s="13" t="s">
        <v>35</v>
      </c>
      <c r="AX627" s="13" t="s">
        <v>80</v>
      </c>
      <c r="AY627" s="161" t="s">
        <v>144</v>
      </c>
    </row>
    <row r="628" spans="2:65" s="14" customFormat="1">
      <c r="B628" s="167"/>
      <c r="D628" s="150" t="s">
        <v>156</v>
      </c>
      <c r="E628" s="168" t="s">
        <v>1</v>
      </c>
      <c r="F628" s="169" t="s">
        <v>159</v>
      </c>
      <c r="H628" s="170">
        <v>5058.2879999999996</v>
      </c>
      <c r="I628" s="171"/>
      <c r="L628" s="167"/>
      <c r="M628" s="172"/>
      <c r="T628" s="173"/>
      <c r="AT628" s="168" t="s">
        <v>156</v>
      </c>
      <c r="AU628" s="168" t="s">
        <v>90</v>
      </c>
      <c r="AV628" s="14" t="s">
        <v>160</v>
      </c>
      <c r="AW628" s="14" t="s">
        <v>35</v>
      </c>
      <c r="AX628" s="14" t="s">
        <v>88</v>
      </c>
      <c r="AY628" s="168" t="s">
        <v>144</v>
      </c>
    </row>
    <row r="629" spans="2:65" s="11" customFormat="1" ht="25.9" customHeight="1">
      <c r="B629" s="124"/>
      <c r="D629" s="125" t="s">
        <v>79</v>
      </c>
      <c r="E629" s="126" t="s">
        <v>142</v>
      </c>
      <c r="F629" s="126" t="s">
        <v>143</v>
      </c>
      <c r="I629" s="127"/>
      <c r="J629" s="128">
        <f>BK629</f>
        <v>0</v>
      </c>
      <c r="L629" s="124"/>
      <c r="M629" s="129"/>
      <c r="P629" s="130">
        <f>P630</f>
        <v>0</v>
      </c>
      <c r="R629" s="130">
        <f>R630</f>
        <v>0.39590999999999998</v>
      </c>
      <c r="T629" s="131">
        <f>T630</f>
        <v>0</v>
      </c>
      <c r="AR629" s="125" t="s">
        <v>90</v>
      </c>
      <c r="AT629" s="132" t="s">
        <v>79</v>
      </c>
      <c r="AU629" s="132" t="s">
        <v>80</v>
      </c>
      <c r="AY629" s="125" t="s">
        <v>144</v>
      </c>
      <c r="BK629" s="133">
        <f>BK630</f>
        <v>0</v>
      </c>
    </row>
    <row r="630" spans="2:65" s="11" customFormat="1" ht="22.9" customHeight="1">
      <c r="B630" s="124"/>
      <c r="D630" s="125" t="s">
        <v>79</v>
      </c>
      <c r="E630" s="134" t="s">
        <v>145</v>
      </c>
      <c r="F630" s="134" t="s">
        <v>146</v>
      </c>
      <c r="I630" s="127"/>
      <c r="J630" s="135">
        <f>BK630</f>
        <v>0</v>
      </c>
      <c r="L630" s="124"/>
      <c r="M630" s="129"/>
      <c r="P630" s="130">
        <f>SUM(P631:P656)</f>
        <v>0</v>
      </c>
      <c r="R630" s="130">
        <f>SUM(R631:R656)</f>
        <v>0.39590999999999998</v>
      </c>
      <c r="T630" s="131">
        <f>SUM(T631:T656)</f>
        <v>0</v>
      </c>
      <c r="AR630" s="125" t="s">
        <v>90</v>
      </c>
      <c r="AT630" s="132" t="s">
        <v>79</v>
      </c>
      <c r="AU630" s="132" t="s">
        <v>88</v>
      </c>
      <c r="AY630" s="125" t="s">
        <v>144</v>
      </c>
      <c r="BK630" s="133">
        <f>SUM(BK631:BK656)</f>
        <v>0</v>
      </c>
    </row>
    <row r="631" spans="2:65" s="1" customFormat="1" ht="24.2" customHeight="1">
      <c r="B631" s="136"/>
      <c r="C631" s="137" t="s">
        <v>785</v>
      </c>
      <c r="D631" s="137" t="s">
        <v>147</v>
      </c>
      <c r="E631" s="138" t="s">
        <v>786</v>
      </c>
      <c r="F631" s="139" t="s">
        <v>787</v>
      </c>
      <c r="G631" s="140" t="s">
        <v>170</v>
      </c>
      <c r="H631" s="141">
        <v>79.86</v>
      </c>
      <c r="I631" s="142"/>
      <c r="J631" s="143">
        <f>ROUND(I631*H631,2)</f>
        <v>0</v>
      </c>
      <c r="K631" s="139" t="s">
        <v>151</v>
      </c>
      <c r="L631" s="32"/>
      <c r="M631" s="144" t="s">
        <v>1</v>
      </c>
      <c r="N631" s="145" t="s">
        <v>45</v>
      </c>
      <c r="P631" s="146">
        <f>O631*H631</f>
        <v>0</v>
      </c>
      <c r="Q631" s="146">
        <v>1E-3</v>
      </c>
      <c r="R631" s="146">
        <f>Q631*H631</f>
        <v>7.986E-2</v>
      </c>
      <c r="S631" s="146">
        <v>0</v>
      </c>
      <c r="T631" s="147">
        <f>S631*H631</f>
        <v>0</v>
      </c>
      <c r="AR631" s="148" t="s">
        <v>152</v>
      </c>
      <c r="AT631" s="148" t="s">
        <v>147</v>
      </c>
      <c r="AU631" s="148" t="s">
        <v>90</v>
      </c>
      <c r="AY631" s="17" t="s">
        <v>144</v>
      </c>
      <c r="BE631" s="149">
        <f>IF(N631="základní",J631,0)</f>
        <v>0</v>
      </c>
      <c r="BF631" s="149">
        <f>IF(N631="snížená",J631,0)</f>
        <v>0</v>
      </c>
      <c r="BG631" s="149">
        <f>IF(N631="zákl. přenesená",J631,0)</f>
        <v>0</v>
      </c>
      <c r="BH631" s="149">
        <f>IF(N631="sníž. přenesená",J631,0)</f>
        <v>0</v>
      </c>
      <c r="BI631" s="149">
        <f>IF(N631="nulová",J631,0)</f>
        <v>0</v>
      </c>
      <c r="BJ631" s="17" t="s">
        <v>88</v>
      </c>
      <c r="BK631" s="149">
        <f>ROUND(I631*H631,2)</f>
        <v>0</v>
      </c>
      <c r="BL631" s="17" t="s">
        <v>152</v>
      </c>
      <c r="BM631" s="148" t="s">
        <v>788</v>
      </c>
    </row>
    <row r="632" spans="2:65" s="12" customFormat="1">
      <c r="B632" s="154"/>
      <c r="D632" s="150" t="s">
        <v>156</v>
      </c>
      <c r="E632" s="155" t="s">
        <v>1</v>
      </c>
      <c r="F632" s="156" t="s">
        <v>789</v>
      </c>
      <c r="H632" s="155" t="s">
        <v>1</v>
      </c>
      <c r="I632" s="157"/>
      <c r="L632" s="154"/>
      <c r="M632" s="158"/>
      <c r="T632" s="159"/>
      <c r="AT632" s="155" t="s">
        <v>156</v>
      </c>
      <c r="AU632" s="155" t="s">
        <v>90</v>
      </c>
      <c r="AV632" s="12" t="s">
        <v>88</v>
      </c>
      <c r="AW632" s="12" t="s">
        <v>35</v>
      </c>
      <c r="AX632" s="12" t="s">
        <v>80</v>
      </c>
      <c r="AY632" s="155" t="s">
        <v>144</v>
      </c>
    </row>
    <row r="633" spans="2:65" s="13" customFormat="1">
      <c r="B633" s="160"/>
      <c r="D633" s="150" t="s">
        <v>156</v>
      </c>
      <c r="E633" s="161" t="s">
        <v>1</v>
      </c>
      <c r="F633" s="162" t="s">
        <v>790</v>
      </c>
      <c r="H633" s="163">
        <v>7.12</v>
      </c>
      <c r="I633" s="164"/>
      <c r="L633" s="160"/>
      <c r="M633" s="165"/>
      <c r="T633" s="166"/>
      <c r="AT633" s="161" t="s">
        <v>156</v>
      </c>
      <c r="AU633" s="161" t="s">
        <v>90</v>
      </c>
      <c r="AV633" s="13" t="s">
        <v>90</v>
      </c>
      <c r="AW633" s="13" t="s">
        <v>35</v>
      </c>
      <c r="AX633" s="13" t="s">
        <v>80</v>
      </c>
      <c r="AY633" s="161" t="s">
        <v>144</v>
      </c>
    </row>
    <row r="634" spans="2:65" s="12" customFormat="1">
      <c r="B634" s="154"/>
      <c r="D634" s="150" t="s">
        <v>156</v>
      </c>
      <c r="E634" s="155" t="s">
        <v>1</v>
      </c>
      <c r="F634" s="156" t="s">
        <v>791</v>
      </c>
      <c r="H634" s="155" t="s">
        <v>1</v>
      </c>
      <c r="I634" s="157"/>
      <c r="L634" s="154"/>
      <c r="M634" s="158"/>
      <c r="T634" s="159"/>
      <c r="AT634" s="155" t="s">
        <v>156</v>
      </c>
      <c r="AU634" s="155" t="s">
        <v>90</v>
      </c>
      <c r="AV634" s="12" t="s">
        <v>88</v>
      </c>
      <c r="AW634" s="12" t="s">
        <v>35</v>
      </c>
      <c r="AX634" s="12" t="s">
        <v>80</v>
      </c>
      <c r="AY634" s="155" t="s">
        <v>144</v>
      </c>
    </row>
    <row r="635" spans="2:65" s="13" customFormat="1">
      <c r="B635" s="160"/>
      <c r="D635" s="150" t="s">
        <v>156</v>
      </c>
      <c r="E635" s="161" t="s">
        <v>1</v>
      </c>
      <c r="F635" s="162" t="s">
        <v>792</v>
      </c>
      <c r="H635" s="163">
        <v>19.7</v>
      </c>
      <c r="I635" s="164"/>
      <c r="L635" s="160"/>
      <c r="M635" s="165"/>
      <c r="T635" s="166"/>
      <c r="AT635" s="161" t="s">
        <v>156</v>
      </c>
      <c r="AU635" s="161" t="s">
        <v>90</v>
      </c>
      <c r="AV635" s="13" t="s">
        <v>90</v>
      </c>
      <c r="AW635" s="13" t="s">
        <v>35</v>
      </c>
      <c r="AX635" s="13" t="s">
        <v>80</v>
      </c>
      <c r="AY635" s="161" t="s">
        <v>144</v>
      </c>
    </row>
    <row r="636" spans="2:65" s="12" customFormat="1">
      <c r="B636" s="154"/>
      <c r="D636" s="150" t="s">
        <v>156</v>
      </c>
      <c r="E636" s="155" t="s">
        <v>1</v>
      </c>
      <c r="F636" s="156" t="s">
        <v>793</v>
      </c>
      <c r="H636" s="155" t="s">
        <v>1</v>
      </c>
      <c r="I636" s="157"/>
      <c r="L636" s="154"/>
      <c r="M636" s="158"/>
      <c r="T636" s="159"/>
      <c r="AT636" s="155" t="s">
        <v>156</v>
      </c>
      <c r="AU636" s="155" t="s">
        <v>90</v>
      </c>
      <c r="AV636" s="12" t="s">
        <v>88</v>
      </c>
      <c r="AW636" s="12" t="s">
        <v>35</v>
      </c>
      <c r="AX636" s="12" t="s">
        <v>80</v>
      </c>
      <c r="AY636" s="155" t="s">
        <v>144</v>
      </c>
    </row>
    <row r="637" spans="2:65" s="13" customFormat="1">
      <c r="B637" s="160"/>
      <c r="D637" s="150" t="s">
        <v>156</v>
      </c>
      <c r="E637" s="161" t="s">
        <v>1</v>
      </c>
      <c r="F637" s="162" t="s">
        <v>794</v>
      </c>
      <c r="H637" s="163">
        <v>6.56</v>
      </c>
      <c r="I637" s="164"/>
      <c r="L637" s="160"/>
      <c r="M637" s="165"/>
      <c r="T637" s="166"/>
      <c r="AT637" s="161" t="s">
        <v>156</v>
      </c>
      <c r="AU637" s="161" t="s">
        <v>90</v>
      </c>
      <c r="AV637" s="13" t="s">
        <v>90</v>
      </c>
      <c r="AW637" s="13" t="s">
        <v>35</v>
      </c>
      <c r="AX637" s="13" t="s">
        <v>80</v>
      </c>
      <c r="AY637" s="161" t="s">
        <v>144</v>
      </c>
    </row>
    <row r="638" spans="2:65" s="12" customFormat="1">
      <c r="B638" s="154"/>
      <c r="D638" s="150" t="s">
        <v>156</v>
      </c>
      <c r="E638" s="155" t="s">
        <v>1</v>
      </c>
      <c r="F638" s="156" t="s">
        <v>795</v>
      </c>
      <c r="H638" s="155" t="s">
        <v>1</v>
      </c>
      <c r="I638" s="157"/>
      <c r="L638" s="154"/>
      <c r="M638" s="158"/>
      <c r="T638" s="159"/>
      <c r="AT638" s="155" t="s">
        <v>156</v>
      </c>
      <c r="AU638" s="155" t="s">
        <v>90</v>
      </c>
      <c r="AV638" s="12" t="s">
        <v>88</v>
      </c>
      <c r="AW638" s="12" t="s">
        <v>35</v>
      </c>
      <c r="AX638" s="12" t="s">
        <v>80</v>
      </c>
      <c r="AY638" s="155" t="s">
        <v>144</v>
      </c>
    </row>
    <row r="639" spans="2:65" s="13" customFormat="1">
      <c r="B639" s="160"/>
      <c r="D639" s="150" t="s">
        <v>156</v>
      </c>
      <c r="E639" s="161" t="s">
        <v>1</v>
      </c>
      <c r="F639" s="162" t="s">
        <v>796</v>
      </c>
      <c r="H639" s="163">
        <v>46.48</v>
      </c>
      <c r="I639" s="164"/>
      <c r="L639" s="160"/>
      <c r="M639" s="165"/>
      <c r="T639" s="166"/>
      <c r="AT639" s="161" t="s">
        <v>156</v>
      </c>
      <c r="AU639" s="161" t="s">
        <v>90</v>
      </c>
      <c r="AV639" s="13" t="s">
        <v>90</v>
      </c>
      <c r="AW639" s="13" t="s">
        <v>35</v>
      </c>
      <c r="AX639" s="13" t="s">
        <v>80</v>
      </c>
      <c r="AY639" s="161" t="s">
        <v>144</v>
      </c>
    </row>
    <row r="640" spans="2:65" s="14" customFormat="1">
      <c r="B640" s="167"/>
      <c r="D640" s="150" t="s">
        <v>156</v>
      </c>
      <c r="E640" s="168" t="s">
        <v>1</v>
      </c>
      <c r="F640" s="169" t="s">
        <v>159</v>
      </c>
      <c r="H640" s="170">
        <v>79.86</v>
      </c>
      <c r="I640" s="171"/>
      <c r="L640" s="167"/>
      <c r="M640" s="172"/>
      <c r="T640" s="173"/>
      <c r="AT640" s="168" t="s">
        <v>156</v>
      </c>
      <c r="AU640" s="168" t="s">
        <v>90</v>
      </c>
      <c r="AV640" s="14" t="s">
        <v>160</v>
      </c>
      <c r="AW640" s="14" t="s">
        <v>35</v>
      </c>
      <c r="AX640" s="14" t="s">
        <v>88</v>
      </c>
      <c r="AY640" s="168" t="s">
        <v>144</v>
      </c>
    </row>
    <row r="641" spans="2:65" s="1" customFormat="1" ht="16.5" customHeight="1">
      <c r="B641" s="136"/>
      <c r="C641" s="137" t="s">
        <v>797</v>
      </c>
      <c r="D641" s="137" t="s">
        <v>147</v>
      </c>
      <c r="E641" s="138" t="s">
        <v>798</v>
      </c>
      <c r="F641" s="139" t="s">
        <v>799</v>
      </c>
      <c r="G641" s="140" t="s">
        <v>258</v>
      </c>
      <c r="H641" s="141">
        <v>1</v>
      </c>
      <c r="I641" s="142"/>
      <c r="J641" s="143">
        <f>ROUND(I641*H641,2)</f>
        <v>0</v>
      </c>
      <c r="K641" s="139" t="s">
        <v>151</v>
      </c>
      <c r="L641" s="32"/>
      <c r="M641" s="144" t="s">
        <v>1</v>
      </c>
      <c r="N641" s="145" t="s">
        <v>45</v>
      </c>
      <c r="P641" s="146">
        <f>O641*H641</f>
        <v>0</v>
      </c>
      <c r="Q641" s="146">
        <v>5.0000000000000002E-5</v>
      </c>
      <c r="R641" s="146">
        <f>Q641*H641</f>
        <v>5.0000000000000002E-5</v>
      </c>
      <c r="S641" s="146">
        <v>0</v>
      </c>
      <c r="T641" s="147">
        <f>S641*H641</f>
        <v>0</v>
      </c>
      <c r="AR641" s="148" t="s">
        <v>152</v>
      </c>
      <c r="AT641" s="148" t="s">
        <v>147</v>
      </c>
      <c r="AU641" s="148" t="s">
        <v>90</v>
      </c>
      <c r="AY641" s="17" t="s">
        <v>144</v>
      </c>
      <c r="BE641" s="149">
        <f>IF(N641="základní",J641,0)</f>
        <v>0</v>
      </c>
      <c r="BF641" s="149">
        <f>IF(N641="snížená",J641,0)</f>
        <v>0</v>
      </c>
      <c r="BG641" s="149">
        <f>IF(N641="zákl. přenesená",J641,0)</f>
        <v>0</v>
      </c>
      <c r="BH641" s="149">
        <f>IF(N641="sníž. přenesená",J641,0)</f>
        <v>0</v>
      </c>
      <c r="BI641" s="149">
        <f>IF(N641="nulová",J641,0)</f>
        <v>0</v>
      </c>
      <c r="BJ641" s="17" t="s">
        <v>88</v>
      </c>
      <c r="BK641" s="149">
        <f>ROUND(I641*H641,2)</f>
        <v>0</v>
      </c>
      <c r="BL641" s="17" t="s">
        <v>152</v>
      </c>
      <c r="BM641" s="148" t="s">
        <v>800</v>
      </c>
    </row>
    <row r="642" spans="2:65" s="1" customFormat="1" ht="29.25">
      <c r="B642" s="32"/>
      <c r="D642" s="150" t="s">
        <v>154</v>
      </c>
      <c r="F642" s="151" t="s">
        <v>801</v>
      </c>
      <c r="I642" s="152"/>
      <c r="L642" s="32"/>
      <c r="M642" s="153"/>
      <c r="T642" s="56"/>
      <c r="AT642" s="17" t="s">
        <v>154</v>
      </c>
      <c r="AU642" s="17" t="s">
        <v>90</v>
      </c>
    </row>
    <row r="643" spans="2:65" s="12" customFormat="1" ht="22.5">
      <c r="B643" s="154"/>
      <c r="D643" s="150" t="s">
        <v>156</v>
      </c>
      <c r="E643" s="155" t="s">
        <v>1</v>
      </c>
      <c r="F643" s="156" t="s">
        <v>802</v>
      </c>
      <c r="H643" s="155" t="s">
        <v>1</v>
      </c>
      <c r="I643" s="157"/>
      <c r="L643" s="154"/>
      <c r="M643" s="158"/>
      <c r="T643" s="159"/>
      <c r="AT643" s="155" t="s">
        <v>156</v>
      </c>
      <c r="AU643" s="155" t="s">
        <v>90</v>
      </c>
      <c r="AV643" s="12" t="s">
        <v>88</v>
      </c>
      <c r="AW643" s="12" t="s">
        <v>35</v>
      </c>
      <c r="AX643" s="12" t="s">
        <v>80</v>
      </c>
      <c r="AY643" s="155" t="s">
        <v>144</v>
      </c>
    </row>
    <row r="644" spans="2:65" s="13" customFormat="1">
      <c r="B644" s="160"/>
      <c r="D644" s="150" t="s">
        <v>156</v>
      </c>
      <c r="E644" s="161" t="s">
        <v>1</v>
      </c>
      <c r="F644" s="162" t="s">
        <v>803</v>
      </c>
      <c r="H644" s="163">
        <v>1</v>
      </c>
      <c r="I644" s="164"/>
      <c r="L644" s="160"/>
      <c r="M644" s="165"/>
      <c r="T644" s="166"/>
      <c r="AT644" s="161" t="s">
        <v>156</v>
      </c>
      <c r="AU644" s="161" t="s">
        <v>90</v>
      </c>
      <c r="AV644" s="13" t="s">
        <v>90</v>
      </c>
      <c r="AW644" s="13" t="s">
        <v>35</v>
      </c>
      <c r="AX644" s="13" t="s">
        <v>80</v>
      </c>
      <c r="AY644" s="161" t="s">
        <v>144</v>
      </c>
    </row>
    <row r="645" spans="2:65" s="14" customFormat="1">
      <c r="B645" s="167"/>
      <c r="D645" s="150" t="s">
        <v>156</v>
      </c>
      <c r="E645" s="168" t="s">
        <v>1</v>
      </c>
      <c r="F645" s="169" t="s">
        <v>159</v>
      </c>
      <c r="H645" s="170">
        <v>1</v>
      </c>
      <c r="I645" s="171"/>
      <c r="L645" s="167"/>
      <c r="M645" s="172"/>
      <c r="T645" s="173"/>
      <c r="AT645" s="168" t="s">
        <v>156</v>
      </c>
      <c r="AU645" s="168" t="s">
        <v>90</v>
      </c>
      <c r="AV645" s="14" t="s">
        <v>160</v>
      </c>
      <c r="AW645" s="14" t="s">
        <v>35</v>
      </c>
      <c r="AX645" s="14" t="s">
        <v>88</v>
      </c>
      <c r="AY645" s="168" t="s">
        <v>144</v>
      </c>
    </row>
    <row r="646" spans="2:65" s="1" customFormat="1" ht="24.2" customHeight="1">
      <c r="B646" s="136"/>
      <c r="C646" s="177" t="s">
        <v>804</v>
      </c>
      <c r="D646" s="177" t="s">
        <v>185</v>
      </c>
      <c r="E646" s="178" t="s">
        <v>805</v>
      </c>
      <c r="F646" s="179" t="s">
        <v>806</v>
      </c>
      <c r="G646" s="180" t="s">
        <v>194</v>
      </c>
      <c r="H646" s="181">
        <v>0.17499999999999999</v>
      </c>
      <c r="I646" s="182"/>
      <c r="J646" s="183">
        <f>ROUND(I646*H646,2)</f>
        <v>0</v>
      </c>
      <c r="K646" s="179" t="s">
        <v>151</v>
      </c>
      <c r="L646" s="184"/>
      <c r="M646" s="185" t="s">
        <v>1</v>
      </c>
      <c r="N646" s="186" t="s">
        <v>45</v>
      </c>
      <c r="P646" s="146">
        <f>O646*H646</f>
        <v>0</v>
      </c>
      <c r="Q646" s="146">
        <v>1</v>
      </c>
      <c r="R646" s="146">
        <f>Q646*H646</f>
        <v>0.17499999999999999</v>
      </c>
      <c r="S646" s="146">
        <v>0</v>
      </c>
      <c r="T646" s="147">
        <f>S646*H646</f>
        <v>0</v>
      </c>
      <c r="AR646" s="148" t="s">
        <v>188</v>
      </c>
      <c r="AT646" s="148" t="s">
        <v>185</v>
      </c>
      <c r="AU646" s="148" t="s">
        <v>90</v>
      </c>
      <c r="AY646" s="17" t="s">
        <v>144</v>
      </c>
      <c r="BE646" s="149">
        <f>IF(N646="základní",J646,0)</f>
        <v>0</v>
      </c>
      <c r="BF646" s="149">
        <f>IF(N646="snížená",J646,0)</f>
        <v>0</v>
      </c>
      <c r="BG646" s="149">
        <f>IF(N646="zákl. přenesená",J646,0)</f>
        <v>0</v>
      </c>
      <c r="BH646" s="149">
        <f>IF(N646="sníž. přenesená",J646,0)</f>
        <v>0</v>
      </c>
      <c r="BI646" s="149">
        <f>IF(N646="nulová",J646,0)</f>
        <v>0</v>
      </c>
      <c r="BJ646" s="17" t="s">
        <v>88</v>
      </c>
      <c r="BK646" s="149">
        <f>ROUND(I646*H646,2)</f>
        <v>0</v>
      </c>
      <c r="BL646" s="17" t="s">
        <v>152</v>
      </c>
      <c r="BM646" s="148" t="s">
        <v>807</v>
      </c>
    </row>
    <row r="647" spans="2:65" s="12" customFormat="1">
      <c r="B647" s="154"/>
      <c r="D647" s="150" t="s">
        <v>156</v>
      </c>
      <c r="E647" s="155" t="s">
        <v>1</v>
      </c>
      <c r="F647" s="156" t="s">
        <v>808</v>
      </c>
      <c r="H647" s="155" t="s">
        <v>1</v>
      </c>
      <c r="I647" s="157"/>
      <c r="L647" s="154"/>
      <c r="M647" s="158"/>
      <c r="T647" s="159"/>
      <c r="AT647" s="155" t="s">
        <v>156</v>
      </c>
      <c r="AU647" s="155" t="s">
        <v>90</v>
      </c>
      <c r="AV647" s="12" t="s">
        <v>88</v>
      </c>
      <c r="AW647" s="12" t="s">
        <v>35</v>
      </c>
      <c r="AX647" s="12" t="s">
        <v>80</v>
      </c>
      <c r="AY647" s="155" t="s">
        <v>144</v>
      </c>
    </row>
    <row r="648" spans="2:65" s="13" customFormat="1">
      <c r="B648" s="160"/>
      <c r="D648" s="150" t="s">
        <v>156</v>
      </c>
      <c r="E648" s="161" t="s">
        <v>1</v>
      </c>
      <c r="F648" s="162" t="s">
        <v>809</v>
      </c>
      <c r="H648" s="163">
        <v>0.17499999999999999</v>
      </c>
      <c r="I648" s="164"/>
      <c r="L648" s="160"/>
      <c r="M648" s="165"/>
      <c r="T648" s="166"/>
      <c r="AT648" s="161" t="s">
        <v>156</v>
      </c>
      <c r="AU648" s="161" t="s">
        <v>90</v>
      </c>
      <c r="AV648" s="13" t="s">
        <v>90</v>
      </c>
      <c r="AW648" s="13" t="s">
        <v>35</v>
      </c>
      <c r="AX648" s="13" t="s">
        <v>80</v>
      </c>
      <c r="AY648" s="161" t="s">
        <v>144</v>
      </c>
    </row>
    <row r="649" spans="2:65" s="14" customFormat="1">
      <c r="B649" s="167"/>
      <c r="D649" s="150" t="s">
        <v>156</v>
      </c>
      <c r="E649" s="168" t="s">
        <v>1</v>
      </c>
      <c r="F649" s="169" t="s">
        <v>159</v>
      </c>
      <c r="H649" s="170">
        <v>0.17499999999999999</v>
      </c>
      <c r="I649" s="171"/>
      <c r="L649" s="167"/>
      <c r="M649" s="172"/>
      <c r="T649" s="173"/>
      <c r="AT649" s="168" t="s">
        <v>156</v>
      </c>
      <c r="AU649" s="168" t="s">
        <v>90</v>
      </c>
      <c r="AV649" s="14" t="s">
        <v>160</v>
      </c>
      <c r="AW649" s="14" t="s">
        <v>35</v>
      </c>
      <c r="AX649" s="14" t="s">
        <v>88</v>
      </c>
      <c r="AY649" s="168" t="s">
        <v>144</v>
      </c>
    </row>
    <row r="650" spans="2:65" s="1" customFormat="1" ht="24.2" customHeight="1">
      <c r="B650" s="136"/>
      <c r="C650" s="177" t="s">
        <v>810</v>
      </c>
      <c r="D650" s="177" t="s">
        <v>185</v>
      </c>
      <c r="E650" s="178" t="s">
        <v>811</v>
      </c>
      <c r="F650" s="179" t="s">
        <v>812</v>
      </c>
      <c r="G650" s="180" t="s">
        <v>194</v>
      </c>
      <c r="H650" s="181">
        <v>0.14099999999999999</v>
      </c>
      <c r="I650" s="182"/>
      <c r="J650" s="183">
        <f>ROUND(I650*H650,2)</f>
        <v>0</v>
      </c>
      <c r="K650" s="179" t="s">
        <v>151</v>
      </c>
      <c r="L650" s="184"/>
      <c r="M650" s="185" t="s">
        <v>1</v>
      </c>
      <c r="N650" s="186" t="s">
        <v>45</v>
      </c>
      <c r="P650" s="146">
        <f>O650*H650</f>
        <v>0</v>
      </c>
      <c r="Q650" s="146">
        <v>1</v>
      </c>
      <c r="R650" s="146">
        <f>Q650*H650</f>
        <v>0.14099999999999999</v>
      </c>
      <c r="S650" s="146">
        <v>0</v>
      </c>
      <c r="T650" s="147">
        <f>S650*H650</f>
        <v>0</v>
      </c>
      <c r="AR650" s="148" t="s">
        <v>188</v>
      </c>
      <c r="AT650" s="148" t="s">
        <v>185</v>
      </c>
      <c r="AU650" s="148" t="s">
        <v>90</v>
      </c>
      <c r="AY650" s="17" t="s">
        <v>144</v>
      </c>
      <c r="BE650" s="149">
        <f>IF(N650="základní",J650,0)</f>
        <v>0</v>
      </c>
      <c r="BF650" s="149">
        <f>IF(N650="snížená",J650,0)</f>
        <v>0</v>
      </c>
      <c r="BG650" s="149">
        <f>IF(N650="zákl. přenesená",J650,0)</f>
        <v>0</v>
      </c>
      <c r="BH650" s="149">
        <f>IF(N650="sníž. přenesená",J650,0)</f>
        <v>0</v>
      </c>
      <c r="BI650" s="149">
        <f>IF(N650="nulová",J650,0)</f>
        <v>0</v>
      </c>
      <c r="BJ650" s="17" t="s">
        <v>88</v>
      </c>
      <c r="BK650" s="149">
        <f>ROUND(I650*H650,2)</f>
        <v>0</v>
      </c>
      <c r="BL650" s="17" t="s">
        <v>152</v>
      </c>
      <c r="BM650" s="148" t="s">
        <v>813</v>
      </c>
    </row>
    <row r="651" spans="2:65" s="12" customFormat="1">
      <c r="B651" s="154"/>
      <c r="D651" s="150" t="s">
        <v>156</v>
      </c>
      <c r="E651" s="155" t="s">
        <v>1</v>
      </c>
      <c r="F651" s="156" t="s">
        <v>814</v>
      </c>
      <c r="H651" s="155" t="s">
        <v>1</v>
      </c>
      <c r="I651" s="157"/>
      <c r="L651" s="154"/>
      <c r="M651" s="158"/>
      <c r="T651" s="159"/>
      <c r="AT651" s="155" t="s">
        <v>156</v>
      </c>
      <c r="AU651" s="155" t="s">
        <v>90</v>
      </c>
      <c r="AV651" s="12" t="s">
        <v>88</v>
      </c>
      <c r="AW651" s="12" t="s">
        <v>35</v>
      </c>
      <c r="AX651" s="12" t="s">
        <v>80</v>
      </c>
      <c r="AY651" s="155" t="s">
        <v>144</v>
      </c>
    </row>
    <row r="652" spans="2:65" s="13" customFormat="1">
      <c r="B652" s="160"/>
      <c r="D652" s="150" t="s">
        <v>156</v>
      </c>
      <c r="E652" s="161" t="s">
        <v>1</v>
      </c>
      <c r="F652" s="162" t="s">
        <v>815</v>
      </c>
      <c r="H652" s="163">
        <v>0.14099999999999999</v>
      </c>
      <c r="I652" s="164"/>
      <c r="L652" s="160"/>
      <c r="M652" s="165"/>
      <c r="T652" s="166"/>
      <c r="AT652" s="161" t="s">
        <v>156</v>
      </c>
      <c r="AU652" s="161" t="s">
        <v>90</v>
      </c>
      <c r="AV652" s="13" t="s">
        <v>90</v>
      </c>
      <c r="AW652" s="13" t="s">
        <v>35</v>
      </c>
      <c r="AX652" s="13" t="s">
        <v>80</v>
      </c>
      <c r="AY652" s="161" t="s">
        <v>144</v>
      </c>
    </row>
    <row r="653" spans="2:65" s="14" customFormat="1">
      <c r="B653" s="167"/>
      <c r="D653" s="150" t="s">
        <v>156</v>
      </c>
      <c r="E653" s="168" t="s">
        <v>1</v>
      </c>
      <c r="F653" s="169" t="s">
        <v>159</v>
      </c>
      <c r="H653" s="170">
        <v>0.14099999999999999</v>
      </c>
      <c r="I653" s="171"/>
      <c r="L653" s="167"/>
      <c r="M653" s="172"/>
      <c r="T653" s="173"/>
      <c r="AT653" s="168" t="s">
        <v>156</v>
      </c>
      <c r="AU653" s="168" t="s">
        <v>90</v>
      </c>
      <c r="AV653" s="14" t="s">
        <v>160</v>
      </c>
      <c r="AW653" s="14" t="s">
        <v>35</v>
      </c>
      <c r="AX653" s="14" t="s">
        <v>88</v>
      </c>
      <c r="AY653" s="168" t="s">
        <v>144</v>
      </c>
    </row>
    <row r="654" spans="2:65" s="1" customFormat="1" ht="24.2" customHeight="1">
      <c r="B654" s="136"/>
      <c r="C654" s="137" t="s">
        <v>816</v>
      </c>
      <c r="D654" s="137" t="s">
        <v>147</v>
      </c>
      <c r="E654" s="138" t="s">
        <v>192</v>
      </c>
      <c r="F654" s="139" t="s">
        <v>193</v>
      </c>
      <c r="G654" s="140" t="s">
        <v>194</v>
      </c>
      <c r="H654" s="141">
        <v>0.39600000000000002</v>
      </c>
      <c r="I654" s="142"/>
      <c r="J654" s="143">
        <f>ROUND(I654*H654,2)</f>
        <v>0</v>
      </c>
      <c r="K654" s="139" t="s">
        <v>176</v>
      </c>
      <c r="L654" s="32"/>
      <c r="M654" s="144" t="s">
        <v>1</v>
      </c>
      <c r="N654" s="145" t="s">
        <v>45</v>
      </c>
      <c r="P654" s="146">
        <f>O654*H654</f>
        <v>0</v>
      </c>
      <c r="Q654" s="146">
        <v>0</v>
      </c>
      <c r="R654" s="146">
        <f>Q654*H654</f>
        <v>0</v>
      </c>
      <c r="S654" s="146">
        <v>0</v>
      </c>
      <c r="T654" s="147">
        <f>S654*H654</f>
        <v>0</v>
      </c>
      <c r="AR654" s="148" t="s">
        <v>152</v>
      </c>
      <c r="AT654" s="148" t="s">
        <v>147</v>
      </c>
      <c r="AU654" s="148" t="s">
        <v>90</v>
      </c>
      <c r="AY654" s="17" t="s">
        <v>144</v>
      </c>
      <c r="BE654" s="149">
        <f>IF(N654="základní",J654,0)</f>
        <v>0</v>
      </c>
      <c r="BF654" s="149">
        <f>IF(N654="snížená",J654,0)</f>
        <v>0</v>
      </c>
      <c r="BG654" s="149">
        <f>IF(N654="zákl. přenesená",J654,0)</f>
        <v>0</v>
      </c>
      <c r="BH654" s="149">
        <f>IF(N654="sníž. přenesená",J654,0)</f>
        <v>0</v>
      </c>
      <c r="BI654" s="149">
        <f>IF(N654="nulová",J654,0)</f>
        <v>0</v>
      </c>
      <c r="BJ654" s="17" t="s">
        <v>88</v>
      </c>
      <c r="BK654" s="149">
        <f>ROUND(I654*H654,2)</f>
        <v>0</v>
      </c>
      <c r="BL654" s="17" t="s">
        <v>152</v>
      </c>
      <c r="BM654" s="148" t="s">
        <v>817</v>
      </c>
    </row>
    <row r="655" spans="2:65" s="1" customFormat="1" ht="29.25">
      <c r="B655" s="32"/>
      <c r="D655" s="150" t="s">
        <v>178</v>
      </c>
      <c r="F655" s="174" t="s">
        <v>818</v>
      </c>
      <c r="I655" s="152"/>
      <c r="L655" s="32"/>
      <c r="M655" s="153"/>
      <c r="T655" s="56"/>
      <c r="AT655" s="17" t="s">
        <v>178</v>
      </c>
      <c r="AU655" s="17" t="s">
        <v>90</v>
      </c>
    </row>
    <row r="656" spans="2:65" s="1" customFormat="1">
      <c r="B656" s="32"/>
      <c r="D656" s="175" t="s">
        <v>180</v>
      </c>
      <c r="F656" s="176" t="s">
        <v>197</v>
      </c>
      <c r="I656" s="152"/>
      <c r="L656" s="32"/>
      <c r="M656" s="187"/>
      <c r="N656" s="188"/>
      <c r="O656" s="188"/>
      <c r="P656" s="188"/>
      <c r="Q656" s="188"/>
      <c r="R656" s="188"/>
      <c r="S656" s="188"/>
      <c r="T656" s="189"/>
      <c r="AT656" s="17" t="s">
        <v>180</v>
      </c>
      <c r="AU656" s="17" t="s">
        <v>90</v>
      </c>
    </row>
    <row r="657" spans="2:12" s="1" customFormat="1" ht="6.95" customHeight="1">
      <c r="B657" s="44"/>
      <c r="C657" s="45"/>
      <c r="D657" s="45"/>
      <c r="E657" s="45"/>
      <c r="F657" s="45"/>
      <c r="G657" s="45"/>
      <c r="H657" s="45"/>
      <c r="I657" s="45"/>
      <c r="J657" s="45"/>
      <c r="K657" s="45"/>
      <c r="L657" s="32"/>
    </row>
  </sheetData>
  <sheetProtection algorithmName="SHA-512" hashValue="p39vKombk0Qv+EHd+TBMry4nc66buFCnJbq/eBVE2KQwoFprpocRWI7KkJxGdbHpwJnDVRtfegrSqLEYhY/vKA==" saltValue="YOzCOJY1PlkkAO1D3coWhg==" spinCount="100000" sheet="1" objects="1" scenarios="1"/>
  <autoFilter ref="C125:K656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1" r:id="rId1" xr:uid="{00000000-0004-0000-0400-000000000000}"/>
    <hyperlink ref="F137" r:id="rId2" xr:uid="{00000000-0004-0000-0400-000001000000}"/>
    <hyperlink ref="F151" r:id="rId3" xr:uid="{00000000-0004-0000-0400-000002000000}"/>
    <hyperlink ref="F168" r:id="rId4" xr:uid="{00000000-0004-0000-0400-000003000000}"/>
    <hyperlink ref="F174" r:id="rId5" xr:uid="{00000000-0004-0000-0400-000004000000}"/>
    <hyperlink ref="F187" r:id="rId6" xr:uid="{00000000-0004-0000-0400-000005000000}"/>
    <hyperlink ref="F193" r:id="rId7" xr:uid="{00000000-0004-0000-0400-000006000000}"/>
    <hyperlink ref="F207" r:id="rId8" xr:uid="{00000000-0004-0000-0400-000007000000}"/>
    <hyperlink ref="F216" r:id="rId9" xr:uid="{00000000-0004-0000-0400-000008000000}"/>
    <hyperlink ref="F224" r:id="rId10" xr:uid="{00000000-0004-0000-0400-000009000000}"/>
    <hyperlink ref="F237" r:id="rId11" xr:uid="{00000000-0004-0000-0400-00000A000000}"/>
    <hyperlink ref="F251" r:id="rId12" xr:uid="{00000000-0004-0000-0400-00000B000000}"/>
    <hyperlink ref="F265" r:id="rId13" xr:uid="{00000000-0004-0000-0400-00000C000000}"/>
    <hyperlink ref="F271" r:id="rId14" xr:uid="{00000000-0004-0000-0400-00000D000000}"/>
    <hyperlink ref="F278" r:id="rId15" xr:uid="{00000000-0004-0000-0400-00000E000000}"/>
    <hyperlink ref="F285" r:id="rId16" xr:uid="{00000000-0004-0000-0400-00000F000000}"/>
    <hyperlink ref="F295" r:id="rId17" xr:uid="{00000000-0004-0000-0400-000010000000}"/>
    <hyperlink ref="F304" r:id="rId18" xr:uid="{00000000-0004-0000-0400-000011000000}"/>
    <hyperlink ref="F310" r:id="rId19" xr:uid="{00000000-0004-0000-0400-000012000000}"/>
    <hyperlink ref="F318" r:id="rId20" xr:uid="{00000000-0004-0000-0400-000013000000}"/>
    <hyperlink ref="F324" r:id="rId21" xr:uid="{00000000-0004-0000-0400-000014000000}"/>
    <hyperlink ref="F332" r:id="rId22" xr:uid="{00000000-0004-0000-0400-000015000000}"/>
    <hyperlink ref="F348" r:id="rId23" xr:uid="{00000000-0004-0000-0400-000016000000}"/>
    <hyperlink ref="F377" r:id="rId24" xr:uid="{00000000-0004-0000-0400-000017000000}"/>
    <hyperlink ref="F395" r:id="rId25" xr:uid="{00000000-0004-0000-0400-000018000000}"/>
    <hyperlink ref="F409" r:id="rId26" xr:uid="{00000000-0004-0000-0400-000019000000}"/>
    <hyperlink ref="F412" r:id="rId27" xr:uid="{00000000-0004-0000-0400-00001A000000}"/>
    <hyperlink ref="F421" r:id="rId28" xr:uid="{00000000-0004-0000-0400-00001B000000}"/>
    <hyperlink ref="F437" r:id="rId29" xr:uid="{00000000-0004-0000-0400-00001C000000}"/>
    <hyperlink ref="F474" r:id="rId30" xr:uid="{00000000-0004-0000-0400-00001D000000}"/>
    <hyperlink ref="F489" r:id="rId31" xr:uid="{00000000-0004-0000-0400-00001E000000}"/>
    <hyperlink ref="F503" r:id="rId32" xr:uid="{00000000-0004-0000-0400-00001F000000}"/>
    <hyperlink ref="F518" r:id="rId33" xr:uid="{00000000-0004-0000-0400-000020000000}"/>
    <hyperlink ref="F525" r:id="rId34" xr:uid="{00000000-0004-0000-0400-000021000000}"/>
    <hyperlink ref="F555" r:id="rId35" xr:uid="{00000000-0004-0000-0400-000022000000}"/>
    <hyperlink ref="F572" r:id="rId36" xr:uid="{00000000-0004-0000-0400-000023000000}"/>
    <hyperlink ref="F581" r:id="rId37" xr:uid="{00000000-0004-0000-0400-000024000000}"/>
    <hyperlink ref="F596" r:id="rId38" xr:uid="{00000000-0004-0000-0400-000025000000}"/>
    <hyperlink ref="F607" r:id="rId39" xr:uid="{00000000-0004-0000-0400-000026000000}"/>
    <hyperlink ref="F621" r:id="rId40" xr:uid="{00000000-0004-0000-0400-000027000000}"/>
    <hyperlink ref="F626" r:id="rId41" xr:uid="{00000000-0004-0000-0400-000028000000}"/>
    <hyperlink ref="F656" r:id="rId42" xr:uid="{00000000-0004-0000-0400-00002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4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107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26" t="s">
        <v>819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41"/>
      <c r="G18" s="241"/>
      <c r="H18" s="24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45" t="s">
        <v>1</v>
      </c>
      <c r="F27" s="245"/>
      <c r="G27" s="245"/>
      <c r="H27" s="24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ROUND((SUM(BE124:BE341)),  2)</f>
        <v>0</v>
      </c>
      <c r="I33" s="96">
        <v>0.21</v>
      </c>
      <c r="J33" s="86">
        <f>ROUND(((SUM(BE124:BE341))*I33),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ROUND((SUM(BF124:BF341)),  2)</f>
        <v>0</v>
      </c>
      <c r="I34" s="96">
        <v>0.12</v>
      </c>
      <c r="J34" s="86">
        <f>ROUND(((SUM(BF124:BF341))*I34),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ROUND((SUM(BG124:BG341)),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ROUND((SUM(BH124:BH341)),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ROUND((SUM(BI124:BI341)),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26" t="str">
        <f>E9</f>
        <v>SO 02 - Rybí přechod</v>
      </c>
      <c r="F87" s="246"/>
      <c r="G87" s="246"/>
      <c r="H87" s="24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Vrcovice</v>
      </c>
      <c r="I89" s="27" t="s">
        <v>22</v>
      </c>
      <c r="J89" s="52" t="str">
        <f>IF(J12="","",J12)</f>
        <v>12. 11. 2024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Sweco Hydroprojekt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123</v>
      </c>
      <c r="D94" s="97"/>
      <c r="E94" s="97"/>
      <c r="F94" s="97"/>
      <c r="G94" s="97"/>
      <c r="H94" s="97"/>
      <c r="I94" s="97"/>
      <c r="J94" s="106" t="s">
        <v>124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125</v>
      </c>
      <c r="J96" s="66">
        <f>J124</f>
        <v>0</v>
      </c>
      <c r="L96" s="32"/>
      <c r="AU96" s="17" t="s">
        <v>126</v>
      </c>
    </row>
    <row r="97" spans="2:12" s="8" customFormat="1" ht="24.95" customHeight="1">
      <c r="B97" s="108"/>
      <c r="D97" s="109" t="s">
        <v>238</v>
      </c>
      <c r="E97" s="110"/>
      <c r="F97" s="110"/>
      <c r="G97" s="110"/>
      <c r="H97" s="110"/>
      <c r="I97" s="110"/>
      <c r="J97" s="111">
        <f>J125</f>
        <v>0</v>
      </c>
      <c r="L97" s="108"/>
    </row>
    <row r="98" spans="2:12" s="9" customFormat="1" ht="19.899999999999999" customHeight="1">
      <c r="B98" s="112"/>
      <c r="D98" s="113" t="s">
        <v>239</v>
      </c>
      <c r="E98" s="114"/>
      <c r="F98" s="114"/>
      <c r="G98" s="114"/>
      <c r="H98" s="114"/>
      <c r="I98" s="114"/>
      <c r="J98" s="115">
        <f>J126</f>
        <v>0</v>
      </c>
      <c r="L98" s="112"/>
    </row>
    <row r="99" spans="2:12" s="9" customFormat="1" ht="19.899999999999999" customHeight="1">
      <c r="B99" s="112"/>
      <c r="D99" s="113" t="s">
        <v>241</v>
      </c>
      <c r="E99" s="114"/>
      <c r="F99" s="114"/>
      <c r="G99" s="114"/>
      <c r="H99" s="114"/>
      <c r="I99" s="114"/>
      <c r="J99" s="115">
        <f>J190</f>
        <v>0</v>
      </c>
      <c r="L99" s="112"/>
    </row>
    <row r="100" spans="2:12" s="9" customFormat="1" ht="19.899999999999999" customHeight="1">
      <c r="B100" s="112"/>
      <c r="D100" s="113" t="s">
        <v>242</v>
      </c>
      <c r="E100" s="114"/>
      <c r="F100" s="114"/>
      <c r="G100" s="114"/>
      <c r="H100" s="114"/>
      <c r="I100" s="114"/>
      <c r="J100" s="115">
        <f>J258</f>
        <v>0</v>
      </c>
      <c r="L100" s="112"/>
    </row>
    <row r="101" spans="2:12" s="9" customFormat="1" ht="19.899999999999999" customHeight="1">
      <c r="B101" s="112"/>
      <c r="D101" s="113" t="s">
        <v>243</v>
      </c>
      <c r="E101" s="114"/>
      <c r="F101" s="114"/>
      <c r="G101" s="114"/>
      <c r="H101" s="114"/>
      <c r="I101" s="114"/>
      <c r="J101" s="115">
        <f>J285</f>
        <v>0</v>
      </c>
      <c r="L101" s="112"/>
    </row>
    <row r="102" spans="2:12" s="9" customFormat="1" ht="19.899999999999999" customHeight="1">
      <c r="B102" s="112"/>
      <c r="D102" s="113" t="s">
        <v>245</v>
      </c>
      <c r="E102" s="114"/>
      <c r="F102" s="114"/>
      <c r="G102" s="114"/>
      <c r="H102" s="114"/>
      <c r="I102" s="114"/>
      <c r="J102" s="115">
        <f>J310</f>
        <v>0</v>
      </c>
      <c r="L102" s="112"/>
    </row>
    <row r="103" spans="2:12" s="8" customFormat="1" ht="24.95" customHeight="1">
      <c r="B103" s="108"/>
      <c r="D103" s="109" t="s">
        <v>127</v>
      </c>
      <c r="E103" s="110"/>
      <c r="F103" s="110"/>
      <c r="G103" s="110"/>
      <c r="H103" s="110"/>
      <c r="I103" s="110"/>
      <c r="J103" s="111">
        <f>J314</f>
        <v>0</v>
      </c>
      <c r="L103" s="108"/>
    </row>
    <row r="104" spans="2:12" s="9" customFormat="1" ht="19.899999999999999" customHeight="1">
      <c r="B104" s="112"/>
      <c r="D104" s="113" t="s">
        <v>128</v>
      </c>
      <c r="E104" s="114"/>
      <c r="F104" s="114"/>
      <c r="G104" s="114"/>
      <c r="H104" s="114"/>
      <c r="I104" s="114"/>
      <c r="J104" s="115">
        <f>J315</f>
        <v>0</v>
      </c>
      <c r="L104" s="112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129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47" t="str">
        <f>E7</f>
        <v>Otava ř. km 19,2 Rekonstrukce jezu Vrcovice</v>
      </c>
      <c r="F114" s="248"/>
      <c r="G114" s="248"/>
      <c r="H114" s="248"/>
      <c r="L114" s="32"/>
    </row>
    <row r="115" spans="2:65" s="1" customFormat="1" ht="12" customHeight="1">
      <c r="B115" s="32"/>
      <c r="C115" s="27" t="s">
        <v>120</v>
      </c>
      <c r="L115" s="32"/>
    </row>
    <row r="116" spans="2:65" s="1" customFormat="1" ht="16.5" customHeight="1">
      <c r="B116" s="32"/>
      <c r="E116" s="226" t="str">
        <f>E9</f>
        <v>SO 02 - Rybí přechod</v>
      </c>
      <c r="F116" s="246"/>
      <c r="G116" s="246"/>
      <c r="H116" s="246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Vrcovice</v>
      </c>
      <c r="I118" s="27" t="s">
        <v>22</v>
      </c>
      <c r="J118" s="52" t="str">
        <f>IF(J12="","",J12)</f>
        <v>12. 11. 2024</v>
      </c>
      <c r="L118" s="32"/>
    </row>
    <row r="119" spans="2:65" s="1" customFormat="1" ht="6.95" customHeight="1">
      <c r="B119" s="32"/>
      <c r="L119" s="32"/>
    </row>
    <row r="120" spans="2:65" s="1" customFormat="1" ht="25.7" customHeight="1">
      <c r="B120" s="32"/>
      <c r="C120" s="27" t="s">
        <v>24</v>
      </c>
      <c r="F120" s="25" t="str">
        <f>E15</f>
        <v>Povodí Vltavy, státní podnik</v>
      </c>
      <c r="I120" s="27" t="s">
        <v>32</v>
      </c>
      <c r="J120" s="30" t="str">
        <f>E21</f>
        <v>Sweco Hydroprojekt a.s.</v>
      </c>
      <c r="L120" s="32"/>
    </row>
    <row r="121" spans="2:65" s="1" customFormat="1" ht="15.2" customHeight="1">
      <c r="B121" s="32"/>
      <c r="C121" s="27" t="s">
        <v>30</v>
      </c>
      <c r="F121" s="25" t="str">
        <f>IF(E18="","",E18)</f>
        <v>Vyplň údaj</v>
      </c>
      <c r="I121" s="27" t="s">
        <v>36</v>
      </c>
      <c r="J121" s="30" t="str">
        <f>E24</f>
        <v xml:space="preserve"> 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6"/>
      <c r="C123" s="117" t="s">
        <v>130</v>
      </c>
      <c r="D123" s="118" t="s">
        <v>65</v>
      </c>
      <c r="E123" s="118" t="s">
        <v>61</v>
      </c>
      <c r="F123" s="118" t="s">
        <v>62</v>
      </c>
      <c r="G123" s="118" t="s">
        <v>131</v>
      </c>
      <c r="H123" s="118" t="s">
        <v>132</v>
      </c>
      <c r="I123" s="118" t="s">
        <v>133</v>
      </c>
      <c r="J123" s="118" t="s">
        <v>124</v>
      </c>
      <c r="K123" s="119" t="s">
        <v>134</v>
      </c>
      <c r="L123" s="116"/>
      <c r="M123" s="59" t="s">
        <v>1</v>
      </c>
      <c r="N123" s="60" t="s">
        <v>44</v>
      </c>
      <c r="O123" s="60" t="s">
        <v>135</v>
      </c>
      <c r="P123" s="60" t="s">
        <v>136</v>
      </c>
      <c r="Q123" s="60" t="s">
        <v>137</v>
      </c>
      <c r="R123" s="60" t="s">
        <v>138</v>
      </c>
      <c r="S123" s="60" t="s">
        <v>139</v>
      </c>
      <c r="T123" s="61" t="s">
        <v>140</v>
      </c>
    </row>
    <row r="124" spans="2:65" s="1" customFormat="1" ht="22.9" customHeight="1">
      <c r="B124" s="32"/>
      <c r="C124" s="64" t="s">
        <v>141</v>
      </c>
      <c r="J124" s="120">
        <f>BK124</f>
        <v>0</v>
      </c>
      <c r="L124" s="32"/>
      <c r="M124" s="62"/>
      <c r="N124" s="53"/>
      <c r="O124" s="53"/>
      <c r="P124" s="121">
        <f>P125+P314</f>
        <v>0</v>
      </c>
      <c r="Q124" s="53"/>
      <c r="R124" s="121">
        <f>R125+R314</f>
        <v>685.89625790999992</v>
      </c>
      <c r="S124" s="53"/>
      <c r="T124" s="122">
        <f>T125+T314</f>
        <v>0</v>
      </c>
      <c r="AT124" s="17" t="s">
        <v>79</v>
      </c>
      <c r="AU124" s="17" t="s">
        <v>126</v>
      </c>
      <c r="BK124" s="123">
        <f>BK125+BK314</f>
        <v>0</v>
      </c>
    </row>
    <row r="125" spans="2:65" s="11" customFormat="1" ht="25.9" customHeight="1">
      <c r="B125" s="124"/>
      <c r="D125" s="125" t="s">
        <v>79</v>
      </c>
      <c r="E125" s="126" t="s">
        <v>246</v>
      </c>
      <c r="F125" s="126" t="s">
        <v>247</v>
      </c>
      <c r="I125" s="127"/>
      <c r="J125" s="128">
        <f>BK125</f>
        <v>0</v>
      </c>
      <c r="L125" s="124"/>
      <c r="M125" s="129"/>
      <c r="P125" s="130">
        <f>P126+P190+P258+P285+P310</f>
        <v>0</v>
      </c>
      <c r="R125" s="130">
        <f>R126+R190+R258+R285+R310</f>
        <v>685.62705790999996</v>
      </c>
      <c r="T125" s="131">
        <f>T126+T190+T258+T285+T310</f>
        <v>0</v>
      </c>
      <c r="AR125" s="125" t="s">
        <v>88</v>
      </c>
      <c r="AT125" s="132" t="s">
        <v>79</v>
      </c>
      <c r="AU125" s="132" t="s">
        <v>80</v>
      </c>
      <c r="AY125" s="125" t="s">
        <v>144</v>
      </c>
      <c r="BK125" s="133">
        <f>BK126+BK190+BK258+BK285+BK310</f>
        <v>0</v>
      </c>
    </row>
    <row r="126" spans="2:65" s="11" customFormat="1" ht="22.9" customHeight="1">
      <c r="B126" s="124"/>
      <c r="D126" s="125" t="s">
        <v>79</v>
      </c>
      <c r="E126" s="134" t="s">
        <v>88</v>
      </c>
      <c r="F126" s="134" t="s">
        <v>248</v>
      </c>
      <c r="I126" s="127"/>
      <c r="J126" s="135">
        <f>BK126</f>
        <v>0</v>
      </c>
      <c r="L126" s="124"/>
      <c r="M126" s="129"/>
      <c r="P126" s="130">
        <f>SUM(P127:P189)</f>
        <v>0</v>
      </c>
      <c r="R126" s="130">
        <f>SUM(R127:R189)</f>
        <v>20.865956000000001</v>
      </c>
      <c r="T126" s="131">
        <f>SUM(T127:T189)</f>
        <v>0</v>
      </c>
      <c r="AR126" s="125" t="s">
        <v>88</v>
      </c>
      <c r="AT126" s="132" t="s">
        <v>79</v>
      </c>
      <c r="AU126" s="132" t="s">
        <v>88</v>
      </c>
      <c r="AY126" s="125" t="s">
        <v>144</v>
      </c>
      <c r="BK126" s="133">
        <f>SUM(BK127:BK189)</f>
        <v>0</v>
      </c>
    </row>
    <row r="127" spans="2:65" s="1" customFormat="1" ht="33" customHeight="1">
      <c r="B127" s="136"/>
      <c r="C127" s="137" t="s">
        <v>88</v>
      </c>
      <c r="D127" s="137" t="s">
        <v>147</v>
      </c>
      <c r="E127" s="138" t="s">
        <v>820</v>
      </c>
      <c r="F127" s="139" t="s">
        <v>821</v>
      </c>
      <c r="G127" s="140" t="s">
        <v>312</v>
      </c>
      <c r="H127" s="141">
        <v>2300.3389999999999</v>
      </c>
      <c r="I127" s="142"/>
      <c r="J127" s="143">
        <f>ROUND(I127*H127,2)</f>
        <v>0</v>
      </c>
      <c r="K127" s="139" t="s">
        <v>176</v>
      </c>
      <c r="L127" s="32"/>
      <c r="M127" s="144" t="s">
        <v>1</v>
      </c>
      <c r="N127" s="145" t="s">
        <v>45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160</v>
      </c>
      <c r="AT127" s="148" t="s">
        <v>147</v>
      </c>
      <c r="AU127" s="148" t="s">
        <v>90</v>
      </c>
      <c r="AY127" s="17" t="s">
        <v>144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88</v>
      </c>
      <c r="BK127" s="149">
        <f>ROUND(I127*H127,2)</f>
        <v>0</v>
      </c>
      <c r="BL127" s="17" t="s">
        <v>160</v>
      </c>
      <c r="BM127" s="148" t="s">
        <v>822</v>
      </c>
    </row>
    <row r="128" spans="2:65" s="1" customFormat="1" ht="29.25">
      <c r="B128" s="32"/>
      <c r="D128" s="150" t="s">
        <v>178</v>
      </c>
      <c r="F128" s="174" t="s">
        <v>823</v>
      </c>
      <c r="I128" s="152"/>
      <c r="L128" s="32"/>
      <c r="M128" s="153"/>
      <c r="T128" s="56"/>
      <c r="AT128" s="17" t="s">
        <v>178</v>
      </c>
      <c r="AU128" s="17" t="s">
        <v>90</v>
      </c>
    </row>
    <row r="129" spans="2:65" s="1" customFormat="1">
      <c r="B129" s="32"/>
      <c r="D129" s="175" t="s">
        <v>180</v>
      </c>
      <c r="F129" s="176" t="s">
        <v>824</v>
      </c>
      <c r="I129" s="152"/>
      <c r="L129" s="32"/>
      <c r="M129" s="153"/>
      <c r="T129" s="56"/>
      <c r="AT129" s="17" t="s">
        <v>180</v>
      </c>
      <c r="AU129" s="17" t="s">
        <v>90</v>
      </c>
    </row>
    <row r="130" spans="2:65" s="12" customFormat="1">
      <c r="B130" s="154"/>
      <c r="D130" s="150" t="s">
        <v>156</v>
      </c>
      <c r="E130" s="155" t="s">
        <v>1</v>
      </c>
      <c r="F130" s="156" t="s">
        <v>825</v>
      </c>
      <c r="H130" s="155" t="s">
        <v>1</v>
      </c>
      <c r="I130" s="157"/>
      <c r="L130" s="154"/>
      <c r="M130" s="158"/>
      <c r="T130" s="159"/>
      <c r="AT130" s="155" t="s">
        <v>156</v>
      </c>
      <c r="AU130" s="155" t="s">
        <v>90</v>
      </c>
      <c r="AV130" s="12" t="s">
        <v>88</v>
      </c>
      <c r="AW130" s="12" t="s">
        <v>35</v>
      </c>
      <c r="AX130" s="12" t="s">
        <v>80</v>
      </c>
      <c r="AY130" s="155" t="s">
        <v>144</v>
      </c>
    </row>
    <row r="131" spans="2:65" s="13" customFormat="1">
      <c r="B131" s="160"/>
      <c r="D131" s="150" t="s">
        <v>156</v>
      </c>
      <c r="E131" s="161" t="s">
        <v>1</v>
      </c>
      <c r="F131" s="162" t="s">
        <v>826</v>
      </c>
      <c r="H131" s="163">
        <v>580.02499999999998</v>
      </c>
      <c r="I131" s="164"/>
      <c r="L131" s="160"/>
      <c r="M131" s="165"/>
      <c r="T131" s="166"/>
      <c r="AT131" s="161" t="s">
        <v>156</v>
      </c>
      <c r="AU131" s="161" t="s">
        <v>90</v>
      </c>
      <c r="AV131" s="13" t="s">
        <v>90</v>
      </c>
      <c r="AW131" s="13" t="s">
        <v>35</v>
      </c>
      <c r="AX131" s="13" t="s">
        <v>80</v>
      </c>
      <c r="AY131" s="161" t="s">
        <v>144</v>
      </c>
    </row>
    <row r="132" spans="2:65" s="13" customFormat="1">
      <c r="B132" s="160"/>
      <c r="D132" s="150" t="s">
        <v>156</v>
      </c>
      <c r="E132" s="161" t="s">
        <v>1</v>
      </c>
      <c r="F132" s="162" t="s">
        <v>827</v>
      </c>
      <c r="H132" s="163">
        <v>698.08600000000001</v>
      </c>
      <c r="I132" s="164"/>
      <c r="L132" s="160"/>
      <c r="M132" s="165"/>
      <c r="T132" s="166"/>
      <c r="AT132" s="161" t="s">
        <v>156</v>
      </c>
      <c r="AU132" s="161" t="s">
        <v>90</v>
      </c>
      <c r="AV132" s="13" t="s">
        <v>90</v>
      </c>
      <c r="AW132" s="13" t="s">
        <v>35</v>
      </c>
      <c r="AX132" s="13" t="s">
        <v>80</v>
      </c>
      <c r="AY132" s="161" t="s">
        <v>144</v>
      </c>
    </row>
    <row r="133" spans="2:65" s="13" customFormat="1">
      <c r="B133" s="160"/>
      <c r="D133" s="150" t="s">
        <v>156</v>
      </c>
      <c r="E133" s="161" t="s">
        <v>1</v>
      </c>
      <c r="F133" s="162" t="s">
        <v>828</v>
      </c>
      <c r="H133" s="163">
        <v>801.63199999999995</v>
      </c>
      <c r="I133" s="164"/>
      <c r="L133" s="160"/>
      <c r="M133" s="165"/>
      <c r="T133" s="166"/>
      <c r="AT133" s="161" t="s">
        <v>156</v>
      </c>
      <c r="AU133" s="161" t="s">
        <v>90</v>
      </c>
      <c r="AV133" s="13" t="s">
        <v>90</v>
      </c>
      <c r="AW133" s="13" t="s">
        <v>35</v>
      </c>
      <c r="AX133" s="13" t="s">
        <v>80</v>
      </c>
      <c r="AY133" s="161" t="s">
        <v>144</v>
      </c>
    </row>
    <row r="134" spans="2:65" s="13" customFormat="1">
      <c r="B134" s="160"/>
      <c r="D134" s="150" t="s">
        <v>156</v>
      </c>
      <c r="E134" s="161" t="s">
        <v>1</v>
      </c>
      <c r="F134" s="162" t="s">
        <v>829</v>
      </c>
      <c r="H134" s="163">
        <v>220.596</v>
      </c>
      <c r="I134" s="164"/>
      <c r="L134" s="160"/>
      <c r="M134" s="165"/>
      <c r="T134" s="166"/>
      <c r="AT134" s="161" t="s">
        <v>156</v>
      </c>
      <c r="AU134" s="161" t="s">
        <v>90</v>
      </c>
      <c r="AV134" s="13" t="s">
        <v>90</v>
      </c>
      <c r="AW134" s="13" t="s">
        <v>35</v>
      </c>
      <c r="AX134" s="13" t="s">
        <v>80</v>
      </c>
      <c r="AY134" s="161" t="s">
        <v>144</v>
      </c>
    </row>
    <row r="135" spans="2:65" s="14" customFormat="1">
      <c r="B135" s="167"/>
      <c r="D135" s="150" t="s">
        <v>156</v>
      </c>
      <c r="E135" s="168" t="s">
        <v>1</v>
      </c>
      <c r="F135" s="169" t="s">
        <v>159</v>
      </c>
      <c r="H135" s="170">
        <v>2300.3389999999999</v>
      </c>
      <c r="I135" s="171"/>
      <c r="L135" s="167"/>
      <c r="M135" s="172"/>
      <c r="T135" s="173"/>
      <c r="AT135" s="168" t="s">
        <v>156</v>
      </c>
      <c r="AU135" s="168" t="s">
        <v>90</v>
      </c>
      <c r="AV135" s="14" t="s">
        <v>160</v>
      </c>
      <c r="AW135" s="14" t="s">
        <v>35</v>
      </c>
      <c r="AX135" s="14" t="s">
        <v>88</v>
      </c>
      <c r="AY135" s="168" t="s">
        <v>144</v>
      </c>
    </row>
    <row r="136" spans="2:65" s="1" customFormat="1" ht="37.9" customHeight="1">
      <c r="B136" s="136"/>
      <c r="C136" s="137" t="s">
        <v>90</v>
      </c>
      <c r="D136" s="137" t="s">
        <v>147</v>
      </c>
      <c r="E136" s="138" t="s">
        <v>374</v>
      </c>
      <c r="F136" s="139" t="s">
        <v>375</v>
      </c>
      <c r="G136" s="140" t="s">
        <v>312</v>
      </c>
      <c r="H136" s="141">
        <v>582.1</v>
      </c>
      <c r="I136" s="142"/>
      <c r="J136" s="143">
        <f>ROUND(I136*H136,2)</f>
        <v>0</v>
      </c>
      <c r="K136" s="139" t="s">
        <v>176</v>
      </c>
      <c r="L136" s="32"/>
      <c r="M136" s="144" t="s">
        <v>1</v>
      </c>
      <c r="N136" s="145" t="s">
        <v>45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160</v>
      </c>
      <c r="AT136" s="148" t="s">
        <v>147</v>
      </c>
      <c r="AU136" s="148" t="s">
        <v>90</v>
      </c>
      <c r="AY136" s="17" t="s">
        <v>144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88</v>
      </c>
      <c r="BK136" s="149">
        <f>ROUND(I136*H136,2)</f>
        <v>0</v>
      </c>
      <c r="BL136" s="17" t="s">
        <v>160</v>
      </c>
      <c r="BM136" s="148" t="s">
        <v>830</v>
      </c>
    </row>
    <row r="137" spans="2:65" s="1" customFormat="1" ht="39">
      <c r="B137" s="32"/>
      <c r="D137" s="150" t="s">
        <v>178</v>
      </c>
      <c r="F137" s="174" t="s">
        <v>377</v>
      </c>
      <c r="I137" s="152"/>
      <c r="L137" s="32"/>
      <c r="M137" s="153"/>
      <c r="T137" s="56"/>
      <c r="AT137" s="17" t="s">
        <v>178</v>
      </c>
      <c r="AU137" s="17" t="s">
        <v>90</v>
      </c>
    </row>
    <row r="138" spans="2:65" s="1" customFormat="1">
      <c r="B138" s="32"/>
      <c r="D138" s="175" t="s">
        <v>180</v>
      </c>
      <c r="F138" s="176" t="s">
        <v>378</v>
      </c>
      <c r="I138" s="152"/>
      <c r="L138" s="32"/>
      <c r="M138" s="153"/>
      <c r="T138" s="56"/>
      <c r="AT138" s="17" t="s">
        <v>180</v>
      </c>
      <c r="AU138" s="17" t="s">
        <v>90</v>
      </c>
    </row>
    <row r="139" spans="2:65" s="12" customFormat="1">
      <c r="B139" s="154"/>
      <c r="D139" s="150" t="s">
        <v>156</v>
      </c>
      <c r="E139" s="155" t="s">
        <v>1</v>
      </c>
      <c r="F139" s="156" t="s">
        <v>379</v>
      </c>
      <c r="H139" s="155" t="s">
        <v>1</v>
      </c>
      <c r="I139" s="157"/>
      <c r="L139" s="154"/>
      <c r="M139" s="158"/>
      <c r="T139" s="159"/>
      <c r="AT139" s="155" t="s">
        <v>156</v>
      </c>
      <c r="AU139" s="155" t="s">
        <v>90</v>
      </c>
      <c r="AV139" s="12" t="s">
        <v>88</v>
      </c>
      <c r="AW139" s="12" t="s">
        <v>35</v>
      </c>
      <c r="AX139" s="12" t="s">
        <v>80</v>
      </c>
      <c r="AY139" s="155" t="s">
        <v>144</v>
      </c>
    </row>
    <row r="140" spans="2:65" s="13" customFormat="1">
      <c r="B140" s="160"/>
      <c r="D140" s="150" t="s">
        <v>156</v>
      </c>
      <c r="E140" s="161" t="s">
        <v>1</v>
      </c>
      <c r="F140" s="162" t="s">
        <v>831</v>
      </c>
      <c r="H140" s="163">
        <v>206.5</v>
      </c>
      <c r="I140" s="164"/>
      <c r="L140" s="160"/>
      <c r="M140" s="165"/>
      <c r="T140" s="166"/>
      <c r="AT140" s="161" t="s">
        <v>156</v>
      </c>
      <c r="AU140" s="161" t="s">
        <v>90</v>
      </c>
      <c r="AV140" s="13" t="s">
        <v>90</v>
      </c>
      <c r="AW140" s="13" t="s">
        <v>35</v>
      </c>
      <c r="AX140" s="13" t="s">
        <v>80</v>
      </c>
      <c r="AY140" s="161" t="s">
        <v>144</v>
      </c>
    </row>
    <row r="141" spans="2:65" s="13" customFormat="1">
      <c r="B141" s="160"/>
      <c r="D141" s="150" t="s">
        <v>156</v>
      </c>
      <c r="E141" s="161" t="s">
        <v>1</v>
      </c>
      <c r="F141" s="162" t="s">
        <v>832</v>
      </c>
      <c r="H141" s="163">
        <v>169.1</v>
      </c>
      <c r="I141" s="164"/>
      <c r="L141" s="160"/>
      <c r="M141" s="165"/>
      <c r="T141" s="166"/>
      <c r="AT141" s="161" t="s">
        <v>156</v>
      </c>
      <c r="AU141" s="161" t="s">
        <v>90</v>
      </c>
      <c r="AV141" s="13" t="s">
        <v>90</v>
      </c>
      <c r="AW141" s="13" t="s">
        <v>35</v>
      </c>
      <c r="AX141" s="13" t="s">
        <v>80</v>
      </c>
      <c r="AY141" s="161" t="s">
        <v>144</v>
      </c>
    </row>
    <row r="142" spans="2:65" s="12" customFormat="1">
      <c r="B142" s="154"/>
      <c r="D142" s="150" t="s">
        <v>156</v>
      </c>
      <c r="E142" s="155" t="s">
        <v>1</v>
      </c>
      <c r="F142" s="156" t="s">
        <v>833</v>
      </c>
      <c r="H142" s="155" t="s">
        <v>1</v>
      </c>
      <c r="I142" s="157"/>
      <c r="L142" s="154"/>
      <c r="M142" s="158"/>
      <c r="T142" s="159"/>
      <c r="AT142" s="155" t="s">
        <v>156</v>
      </c>
      <c r="AU142" s="155" t="s">
        <v>90</v>
      </c>
      <c r="AV142" s="12" t="s">
        <v>88</v>
      </c>
      <c r="AW142" s="12" t="s">
        <v>35</v>
      </c>
      <c r="AX142" s="12" t="s">
        <v>80</v>
      </c>
      <c r="AY142" s="155" t="s">
        <v>144</v>
      </c>
    </row>
    <row r="143" spans="2:65" s="13" customFormat="1">
      <c r="B143" s="160"/>
      <c r="D143" s="150" t="s">
        <v>156</v>
      </c>
      <c r="E143" s="161" t="s">
        <v>1</v>
      </c>
      <c r="F143" s="162" t="s">
        <v>831</v>
      </c>
      <c r="H143" s="163">
        <v>206.5</v>
      </c>
      <c r="I143" s="164"/>
      <c r="L143" s="160"/>
      <c r="M143" s="165"/>
      <c r="T143" s="166"/>
      <c r="AT143" s="161" t="s">
        <v>156</v>
      </c>
      <c r="AU143" s="161" t="s">
        <v>90</v>
      </c>
      <c r="AV143" s="13" t="s">
        <v>90</v>
      </c>
      <c r="AW143" s="13" t="s">
        <v>35</v>
      </c>
      <c r="AX143" s="13" t="s">
        <v>80</v>
      </c>
      <c r="AY143" s="161" t="s">
        <v>144</v>
      </c>
    </row>
    <row r="144" spans="2:65" s="14" customFormat="1">
      <c r="B144" s="167"/>
      <c r="D144" s="150" t="s">
        <v>156</v>
      </c>
      <c r="E144" s="168" t="s">
        <v>1</v>
      </c>
      <c r="F144" s="169" t="s">
        <v>159</v>
      </c>
      <c r="H144" s="170">
        <v>582.1</v>
      </c>
      <c r="I144" s="171"/>
      <c r="L144" s="167"/>
      <c r="M144" s="172"/>
      <c r="T144" s="173"/>
      <c r="AT144" s="168" t="s">
        <v>156</v>
      </c>
      <c r="AU144" s="168" t="s">
        <v>90</v>
      </c>
      <c r="AV144" s="14" t="s">
        <v>160</v>
      </c>
      <c r="AW144" s="14" t="s">
        <v>35</v>
      </c>
      <c r="AX144" s="14" t="s">
        <v>88</v>
      </c>
      <c r="AY144" s="168" t="s">
        <v>144</v>
      </c>
    </row>
    <row r="145" spans="2:65" s="1" customFormat="1" ht="37.9" customHeight="1">
      <c r="B145" s="136"/>
      <c r="C145" s="137" t="s">
        <v>167</v>
      </c>
      <c r="D145" s="137" t="s">
        <v>147</v>
      </c>
      <c r="E145" s="138" t="s">
        <v>383</v>
      </c>
      <c r="F145" s="139" t="s">
        <v>384</v>
      </c>
      <c r="G145" s="140" t="s">
        <v>312</v>
      </c>
      <c r="H145" s="141">
        <v>1924.7</v>
      </c>
      <c r="I145" s="142"/>
      <c r="J145" s="143">
        <f>ROUND(I145*H145,2)</f>
        <v>0</v>
      </c>
      <c r="K145" s="139" t="s">
        <v>151</v>
      </c>
      <c r="L145" s="32"/>
      <c r="M145" s="144" t="s">
        <v>1</v>
      </c>
      <c r="N145" s="145" t="s">
        <v>45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160</v>
      </c>
      <c r="AT145" s="148" t="s">
        <v>147</v>
      </c>
      <c r="AU145" s="148" t="s">
        <v>90</v>
      </c>
      <c r="AY145" s="17" t="s">
        <v>144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88</v>
      </c>
      <c r="BK145" s="149">
        <f>ROUND(I145*H145,2)</f>
        <v>0</v>
      </c>
      <c r="BL145" s="17" t="s">
        <v>160</v>
      </c>
      <c r="BM145" s="148" t="s">
        <v>834</v>
      </c>
    </row>
    <row r="146" spans="2:65" s="1" customFormat="1" ht="19.5">
      <c r="B146" s="32"/>
      <c r="D146" s="150" t="s">
        <v>154</v>
      </c>
      <c r="F146" s="151" t="s">
        <v>332</v>
      </c>
      <c r="I146" s="152"/>
      <c r="L146" s="32"/>
      <c r="M146" s="153"/>
      <c r="T146" s="56"/>
      <c r="AT146" s="17" t="s">
        <v>154</v>
      </c>
      <c r="AU146" s="17" t="s">
        <v>90</v>
      </c>
    </row>
    <row r="147" spans="2:65" s="12" customFormat="1">
      <c r="B147" s="154"/>
      <c r="D147" s="150" t="s">
        <v>156</v>
      </c>
      <c r="E147" s="155" t="s">
        <v>1</v>
      </c>
      <c r="F147" s="156" t="s">
        <v>835</v>
      </c>
      <c r="H147" s="155" t="s">
        <v>1</v>
      </c>
      <c r="I147" s="157"/>
      <c r="L147" s="154"/>
      <c r="M147" s="158"/>
      <c r="T147" s="159"/>
      <c r="AT147" s="155" t="s">
        <v>156</v>
      </c>
      <c r="AU147" s="155" t="s">
        <v>90</v>
      </c>
      <c r="AV147" s="12" t="s">
        <v>88</v>
      </c>
      <c r="AW147" s="12" t="s">
        <v>35</v>
      </c>
      <c r="AX147" s="12" t="s">
        <v>80</v>
      </c>
      <c r="AY147" s="155" t="s">
        <v>144</v>
      </c>
    </row>
    <row r="148" spans="2:65" s="13" customFormat="1">
      <c r="B148" s="160"/>
      <c r="D148" s="150" t="s">
        <v>156</v>
      </c>
      <c r="E148" s="161" t="s">
        <v>1</v>
      </c>
      <c r="F148" s="162" t="s">
        <v>836</v>
      </c>
      <c r="H148" s="163">
        <v>2300.3000000000002</v>
      </c>
      <c r="I148" s="164"/>
      <c r="L148" s="160"/>
      <c r="M148" s="165"/>
      <c r="T148" s="166"/>
      <c r="AT148" s="161" t="s">
        <v>156</v>
      </c>
      <c r="AU148" s="161" t="s">
        <v>90</v>
      </c>
      <c r="AV148" s="13" t="s">
        <v>90</v>
      </c>
      <c r="AW148" s="13" t="s">
        <v>35</v>
      </c>
      <c r="AX148" s="13" t="s">
        <v>80</v>
      </c>
      <c r="AY148" s="161" t="s">
        <v>144</v>
      </c>
    </row>
    <row r="149" spans="2:65" s="13" customFormat="1">
      <c r="B149" s="160"/>
      <c r="D149" s="150" t="s">
        <v>156</v>
      </c>
      <c r="E149" s="161" t="s">
        <v>1</v>
      </c>
      <c r="F149" s="162" t="s">
        <v>837</v>
      </c>
      <c r="H149" s="163">
        <v>-206.5</v>
      </c>
      <c r="I149" s="164"/>
      <c r="L149" s="160"/>
      <c r="M149" s="165"/>
      <c r="T149" s="166"/>
      <c r="AT149" s="161" t="s">
        <v>156</v>
      </c>
      <c r="AU149" s="161" t="s">
        <v>90</v>
      </c>
      <c r="AV149" s="13" t="s">
        <v>90</v>
      </c>
      <c r="AW149" s="13" t="s">
        <v>35</v>
      </c>
      <c r="AX149" s="13" t="s">
        <v>80</v>
      </c>
      <c r="AY149" s="161" t="s">
        <v>144</v>
      </c>
    </row>
    <row r="150" spans="2:65" s="13" customFormat="1">
      <c r="B150" s="160"/>
      <c r="D150" s="150" t="s">
        <v>156</v>
      </c>
      <c r="E150" s="161" t="s">
        <v>1</v>
      </c>
      <c r="F150" s="162" t="s">
        <v>838</v>
      </c>
      <c r="H150" s="163">
        <v>-169.1</v>
      </c>
      <c r="I150" s="164"/>
      <c r="L150" s="160"/>
      <c r="M150" s="165"/>
      <c r="T150" s="166"/>
      <c r="AT150" s="161" t="s">
        <v>156</v>
      </c>
      <c r="AU150" s="161" t="s">
        <v>90</v>
      </c>
      <c r="AV150" s="13" t="s">
        <v>90</v>
      </c>
      <c r="AW150" s="13" t="s">
        <v>35</v>
      </c>
      <c r="AX150" s="13" t="s">
        <v>80</v>
      </c>
      <c r="AY150" s="161" t="s">
        <v>144</v>
      </c>
    </row>
    <row r="151" spans="2:65" s="14" customFormat="1">
      <c r="B151" s="167"/>
      <c r="D151" s="150" t="s">
        <v>156</v>
      </c>
      <c r="E151" s="168" t="s">
        <v>1</v>
      </c>
      <c r="F151" s="169" t="s">
        <v>159</v>
      </c>
      <c r="H151" s="170">
        <v>1924.7</v>
      </c>
      <c r="I151" s="171"/>
      <c r="L151" s="167"/>
      <c r="M151" s="172"/>
      <c r="T151" s="173"/>
      <c r="AT151" s="168" t="s">
        <v>156</v>
      </c>
      <c r="AU151" s="168" t="s">
        <v>90</v>
      </c>
      <c r="AV151" s="14" t="s">
        <v>160</v>
      </c>
      <c r="AW151" s="14" t="s">
        <v>35</v>
      </c>
      <c r="AX151" s="14" t="s">
        <v>88</v>
      </c>
      <c r="AY151" s="168" t="s">
        <v>144</v>
      </c>
    </row>
    <row r="152" spans="2:65" s="1" customFormat="1" ht="24.2" customHeight="1">
      <c r="B152" s="136"/>
      <c r="C152" s="137" t="s">
        <v>160</v>
      </c>
      <c r="D152" s="137" t="s">
        <v>147</v>
      </c>
      <c r="E152" s="138" t="s">
        <v>390</v>
      </c>
      <c r="F152" s="139" t="s">
        <v>391</v>
      </c>
      <c r="G152" s="140" t="s">
        <v>312</v>
      </c>
      <c r="H152" s="141">
        <v>206.5</v>
      </c>
      <c r="I152" s="142"/>
      <c r="J152" s="143">
        <f>ROUND(I152*H152,2)</f>
        <v>0</v>
      </c>
      <c r="K152" s="139" t="s">
        <v>176</v>
      </c>
      <c r="L152" s="32"/>
      <c r="M152" s="144" t="s">
        <v>1</v>
      </c>
      <c r="N152" s="145" t="s">
        <v>45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160</v>
      </c>
      <c r="AT152" s="148" t="s">
        <v>147</v>
      </c>
      <c r="AU152" s="148" t="s">
        <v>90</v>
      </c>
      <c r="AY152" s="17" t="s">
        <v>144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88</v>
      </c>
      <c r="BK152" s="149">
        <f>ROUND(I152*H152,2)</f>
        <v>0</v>
      </c>
      <c r="BL152" s="17" t="s">
        <v>160</v>
      </c>
      <c r="BM152" s="148" t="s">
        <v>839</v>
      </c>
    </row>
    <row r="153" spans="2:65" s="1" customFormat="1" ht="29.25">
      <c r="B153" s="32"/>
      <c r="D153" s="150" t="s">
        <v>178</v>
      </c>
      <c r="F153" s="174" t="s">
        <v>393</v>
      </c>
      <c r="I153" s="152"/>
      <c r="L153" s="32"/>
      <c r="M153" s="153"/>
      <c r="T153" s="56"/>
      <c r="AT153" s="17" t="s">
        <v>178</v>
      </c>
      <c r="AU153" s="17" t="s">
        <v>90</v>
      </c>
    </row>
    <row r="154" spans="2:65" s="1" customFormat="1">
      <c r="B154" s="32"/>
      <c r="D154" s="175" t="s">
        <v>180</v>
      </c>
      <c r="F154" s="176" t="s">
        <v>394</v>
      </c>
      <c r="I154" s="152"/>
      <c r="L154" s="32"/>
      <c r="M154" s="153"/>
      <c r="T154" s="56"/>
      <c r="AT154" s="17" t="s">
        <v>180</v>
      </c>
      <c r="AU154" s="17" t="s">
        <v>90</v>
      </c>
    </row>
    <row r="155" spans="2:65" s="12" customFormat="1">
      <c r="B155" s="154"/>
      <c r="D155" s="150" t="s">
        <v>156</v>
      </c>
      <c r="E155" s="155" t="s">
        <v>1</v>
      </c>
      <c r="F155" s="156" t="s">
        <v>840</v>
      </c>
      <c r="H155" s="155" t="s">
        <v>1</v>
      </c>
      <c r="I155" s="157"/>
      <c r="L155" s="154"/>
      <c r="M155" s="158"/>
      <c r="T155" s="159"/>
      <c r="AT155" s="155" t="s">
        <v>156</v>
      </c>
      <c r="AU155" s="155" t="s">
        <v>90</v>
      </c>
      <c r="AV155" s="12" t="s">
        <v>88</v>
      </c>
      <c r="AW155" s="12" t="s">
        <v>35</v>
      </c>
      <c r="AX155" s="12" t="s">
        <v>80</v>
      </c>
      <c r="AY155" s="155" t="s">
        <v>144</v>
      </c>
    </row>
    <row r="156" spans="2:65" s="13" customFormat="1">
      <c r="B156" s="160"/>
      <c r="D156" s="150" t="s">
        <v>156</v>
      </c>
      <c r="E156" s="161" t="s">
        <v>1</v>
      </c>
      <c r="F156" s="162" t="s">
        <v>831</v>
      </c>
      <c r="H156" s="163">
        <v>206.5</v>
      </c>
      <c r="I156" s="164"/>
      <c r="L156" s="160"/>
      <c r="M156" s="165"/>
      <c r="T156" s="166"/>
      <c r="AT156" s="161" t="s">
        <v>156</v>
      </c>
      <c r="AU156" s="161" t="s">
        <v>90</v>
      </c>
      <c r="AV156" s="13" t="s">
        <v>90</v>
      </c>
      <c r="AW156" s="13" t="s">
        <v>35</v>
      </c>
      <c r="AX156" s="13" t="s">
        <v>80</v>
      </c>
      <c r="AY156" s="161" t="s">
        <v>144</v>
      </c>
    </row>
    <row r="157" spans="2:65" s="14" customFormat="1">
      <c r="B157" s="167"/>
      <c r="D157" s="150" t="s">
        <v>156</v>
      </c>
      <c r="E157" s="168" t="s">
        <v>1</v>
      </c>
      <c r="F157" s="169" t="s">
        <v>159</v>
      </c>
      <c r="H157" s="170">
        <v>206.5</v>
      </c>
      <c r="I157" s="171"/>
      <c r="L157" s="167"/>
      <c r="M157" s="172"/>
      <c r="T157" s="173"/>
      <c r="AT157" s="168" t="s">
        <v>156</v>
      </c>
      <c r="AU157" s="168" t="s">
        <v>90</v>
      </c>
      <c r="AV157" s="14" t="s">
        <v>160</v>
      </c>
      <c r="AW157" s="14" t="s">
        <v>35</v>
      </c>
      <c r="AX157" s="14" t="s">
        <v>88</v>
      </c>
      <c r="AY157" s="168" t="s">
        <v>144</v>
      </c>
    </row>
    <row r="158" spans="2:65" s="1" customFormat="1" ht="24.2" customHeight="1">
      <c r="B158" s="136"/>
      <c r="C158" s="137" t="s">
        <v>184</v>
      </c>
      <c r="D158" s="137" t="s">
        <v>147</v>
      </c>
      <c r="E158" s="138" t="s">
        <v>841</v>
      </c>
      <c r="F158" s="139" t="s">
        <v>842</v>
      </c>
      <c r="G158" s="140" t="s">
        <v>312</v>
      </c>
      <c r="H158" s="141">
        <v>206.5</v>
      </c>
      <c r="I158" s="142"/>
      <c r="J158" s="143">
        <f>ROUND(I158*H158,2)</f>
        <v>0</v>
      </c>
      <c r="K158" s="139" t="s">
        <v>176</v>
      </c>
      <c r="L158" s="32"/>
      <c r="M158" s="144" t="s">
        <v>1</v>
      </c>
      <c r="N158" s="145" t="s">
        <v>45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160</v>
      </c>
      <c r="AT158" s="148" t="s">
        <v>147</v>
      </c>
      <c r="AU158" s="148" t="s">
        <v>90</v>
      </c>
      <c r="AY158" s="17" t="s">
        <v>144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88</v>
      </c>
      <c r="BK158" s="149">
        <f>ROUND(I158*H158,2)</f>
        <v>0</v>
      </c>
      <c r="BL158" s="17" t="s">
        <v>160</v>
      </c>
      <c r="BM158" s="148" t="s">
        <v>843</v>
      </c>
    </row>
    <row r="159" spans="2:65" s="1" customFormat="1" ht="29.25">
      <c r="B159" s="32"/>
      <c r="D159" s="150" t="s">
        <v>178</v>
      </c>
      <c r="F159" s="174" t="s">
        <v>844</v>
      </c>
      <c r="I159" s="152"/>
      <c r="L159" s="32"/>
      <c r="M159" s="153"/>
      <c r="T159" s="56"/>
      <c r="AT159" s="17" t="s">
        <v>178</v>
      </c>
      <c r="AU159" s="17" t="s">
        <v>90</v>
      </c>
    </row>
    <row r="160" spans="2:65" s="1" customFormat="1">
      <c r="B160" s="32"/>
      <c r="D160" s="175" t="s">
        <v>180</v>
      </c>
      <c r="F160" s="176" t="s">
        <v>845</v>
      </c>
      <c r="I160" s="152"/>
      <c r="L160" s="32"/>
      <c r="M160" s="153"/>
      <c r="T160" s="56"/>
      <c r="AT160" s="17" t="s">
        <v>180</v>
      </c>
      <c r="AU160" s="17" t="s">
        <v>90</v>
      </c>
    </row>
    <row r="161" spans="2:65" s="12" customFormat="1">
      <c r="B161" s="154"/>
      <c r="D161" s="150" t="s">
        <v>156</v>
      </c>
      <c r="E161" s="155" t="s">
        <v>1</v>
      </c>
      <c r="F161" s="156" t="s">
        <v>825</v>
      </c>
      <c r="H161" s="155" t="s">
        <v>1</v>
      </c>
      <c r="I161" s="157"/>
      <c r="L161" s="154"/>
      <c r="M161" s="158"/>
      <c r="T161" s="159"/>
      <c r="AT161" s="155" t="s">
        <v>156</v>
      </c>
      <c r="AU161" s="155" t="s">
        <v>90</v>
      </c>
      <c r="AV161" s="12" t="s">
        <v>88</v>
      </c>
      <c r="AW161" s="12" t="s">
        <v>35</v>
      </c>
      <c r="AX161" s="12" t="s">
        <v>80</v>
      </c>
      <c r="AY161" s="155" t="s">
        <v>144</v>
      </c>
    </row>
    <row r="162" spans="2:65" s="13" customFormat="1">
      <c r="B162" s="160"/>
      <c r="D162" s="150" t="s">
        <v>156</v>
      </c>
      <c r="E162" s="161" t="s">
        <v>1</v>
      </c>
      <c r="F162" s="162" t="s">
        <v>846</v>
      </c>
      <c r="H162" s="163">
        <v>206.5</v>
      </c>
      <c r="I162" s="164"/>
      <c r="L162" s="160"/>
      <c r="M162" s="165"/>
      <c r="T162" s="166"/>
      <c r="AT162" s="161" t="s">
        <v>156</v>
      </c>
      <c r="AU162" s="161" t="s">
        <v>90</v>
      </c>
      <c r="AV162" s="13" t="s">
        <v>90</v>
      </c>
      <c r="AW162" s="13" t="s">
        <v>35</v>
      </c>
      <c r="AX162" s="13" t="s">
        <v>80</v>
      </c>
      <c r="AY162" s="161" t="s">
        <v>144</v>
      </c>
    </row>
    <row r="163" spans="2:65" s="14" customFormat="1">
      <c r="B163" s="167"/>
      <c r="D163" s="150" t="s">
        <v>156</v>
      </c>
      <c r="E163" s="168" t="s">
        <v>1</v>
      </c>
      <c r="F163" s="169" t="s">
        <v>159</v>
      </c>
      <c r="H163" s="170">
        <v>206.5</v>
      </c>
      <c r="I163" s="171"/>
      <c r="L163" s="167"/>
      <c r="M163" s="172"/>
      <c r="T163" s="173"/>
      <c r="AT163" s="168" t="s">
        <v>156</v>
      </c>
      <c r="AU163" s="168" t="s">
        <v>90</v>
      </c>
      <c r="AV163" s="14" t="s">
        <v>160</v>
      </c>
      <c r="AW163" s="14" t="s">
        <v>35</v>
      </c>
      <c r="AX163" s="14" t="s">
        <v>88</v>
      </c>
      <c r="AY163" s="168" t="s">
        <v>144</v>
      </c>
    </row>
    <row r="164" spans="2:65" s="1" customFormat="1" ht="33" customHeight="1">
      <c r="B164" s="136"/>
      <c r="C164" s="137" t="s">
        <v>191</v>
      </c>
      <c r="D164" s="137" t="s">
        <v>147</v>
      </c>
      <c r="E164" s="138" t="s">
        <v>847</v>
      </c>
      <c r="F164" s="139" t="s">
        <v>848</v>
      </c>
      <c r="G164" s="140" t="s">
        <v>150</v>
      </c>
      <c r="H164" s="141">
        <v>130.4</v>
      </c>
      <c r="I164" s="142"/>
      <c r="J164" s="143">
        <f>ROUND(I164*H164,2)</f>
        <v>0</v>
      </c>
      <c r="K164" s="139" t="s">
        <v>176</v>
      </c>
      <c r="L164" s="32"/>
      <c r="M164" s="144" t="s">
        <v>1</v>
      </c>
      <c r="N164" s="145" t="s">
        <v>45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160</v>
      </c>
      <c r="AT164" s="148" t="s">
        <v>147</v>
      </c>
      <c r="AU164" s="148" t="s">
        <v>90</v>
      </c>
      <c r="AY164" s="17" t="s">
        <v>144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88</v>
      </c>
      <c r="BK164" s="149">
        <f>ROUND(I164*H164,2)</f>
        <v>0</v>
      </c>
      <c r="BL164" s="17" t="s">
        <v>160</v>
      </c>
      <c r="BM164" s="148" t="s">
        <v>849</v>
      </c>
    </row>
    <row r="165" spans="2:65" s="1" customFormat="1" ht="29.25">
      <c r="B165" s="32"/>
      <c r="D165" s="150" t="s">
        <v>178</v>
      </c>
      <c r="F165" s="174" t="s">
        <v>850</v>
      </c>
      <c r="I165" s="152"/>
      <c r="L165" s="32"/>
      <c r="M165" s="153"/>
      <c r="T165" s="56"/>
      <c r="AT165" s="17" t="s">
        <v>178</v>
      </c>
      <c r="AU165" s="17" t="s">
        <v>90</v>
      </c>
    </row>
    <row r="166" spans="2:65" s="1" customFormat="1">
      <c r="B166" s="32"/>
      <c r="D166" s="175" t="s">
        <v>180</v>
      </c>
      <c r="F166" s="176" t="s">
        <v>851</v>
      </c>
      <c r="I166" s="152"/>
      <c r="L166" s="32"/>
      <c r="M166" s="153"/>
      <c r="T166" s="56"/>
      <c r="AT166" s="17" t="s">
        <v>180</v>
      </c>
      <c r="AU166" s="17" t="s">
        <v>90</v>
      </c>
    </row>
    <row r="167" spans="2:65" s="12" customFormat="1">
      <c r="B167" s="154"/>
      <c r="D167" s="150" t="s">
        <v>156</v>
      </c>
      <c r="E167" s="155" t="s">
        <v>1</v>
      </c>
      <c r="F167" s="156" t="s">
        <v>825</v>
      </c>
      <c r="H167" s="155" t="s">
        <v>1</v>
      </c>
      <c r="I167" s="157"/>
      <c r="L167" s="154"/>
      <c r="M167" s="158"/>
      <c r="T167" s="159"/>
      <c r="AT167" s="155" t="s">
        <v>156</v>
      </c>
      <c r="AU167" s="155" t="s">
        <v>90</v>
      </c>
      <c r="AV167" s="12" t="s">
        <v>88</v>
      </c>
      <c r="AW167" s="12" t="s">
        <v>35</v>
      </c>
      <c r="AX167" s="12" t="s">
        <v>80</v>
      </c>
      <c r="AY167" s="155" t="s">
        <v>144</v>
      </c>
    </row>
    <row r="168" spans="2:65" s="12" customFormat="1">
      <c r="B168" s="154"/>
      <c r="D168" s="150" t="s">
        <v>156</v>
      </c>
      <c r="E168" s="155" t="s">
        <v>1</v>
      </c>
      <c r="F168" s="156" t="s">
        <v>417</v>
      </c>
      <c r="H168" s="155" t="s">
        <v>1</v>
      </c>
      <c r="I168" s="157"/>
      <c r="L168" s="154"/>
      <c r="M168" s="158"/>
      <c r="T168" s="159"/>
      <c r="AT168" s="155" t="s">
        <v>156</v>
      </c>
      <c r="AU168" s="155" t="s">
        <v>90</v>
      </c>
      <c r="AV168" s="12" t="s">
        <v>88</v>
      </c>
      <c r="AW168" s="12" t="s">
        <v>35</v>
      </c>
      <c r="AX168" s="12" t="s">
        <v>80</v>
      </c>
      <c r="AY168" s="155" t="s">
        <v>144</v>
      </c>
    </row>
    <row r="169" spans="2:65" s="13" customFormat="1">
      <c r="B169" s="160"/>
      <c r="D169" s="150" t="s">
        <v>156</v>
      </c>
      <c r="E169" s="161" t="s">
        <v>1</v>
      </c>
      <c r="F169" s="162" t="s">
        <v>852</v>
      </c>
      <c r="H169" s="163">
        <v>130.4</v>
      </c>
      <c r="I169" s="164"/>
      <c r="L169" s="160"/>
      <c r="M169" s="165"/>
      <c r="T169" s="166"/>
      <c r="AT169" s="161" t="s">
        <v>156</v>
      </c>
      <c r="AU169" s="161" t="s">
        <v>90</v>
      </c>
      <c r="AV169" s="13" t="s">
        <v>90</v>
      </c>
      <c r="AW169" s="13" t="s">
        <v>35</v>
      </c>
      <c r="AX169" s="13" t="s">
        <v>80</v>
      </c>
      <c r="AY169" s="161" t="s">
        <v>144</v>
      </c>
    </row>
    <row r="170" spans="2:65" s="14" customFormat="1">
      <c r="B170" s="167"/>
      <c r="D170" s="150" t="s">
        <v>156</v>
      </c>
      <c r="E170" s="168" t="s">
        <v>1</v>
      </c>
      <c r="F170" s="169" t="s">
        <v>159</v>
      </c>
      <c r="H170" s="170">
        <v>130.4</v>
      </c>
      <c r="I170" s="171"/>
      <c r="L170" s="167"/>
      <c r="M170" s="172"/>
      <c r="T170" s="173"/>
      <c r="AT170" s="168" t="s">
        <v>156</v>
      </c>
      <c r="AU170" s="168" t="s">
        <v>90</v>
      </c>
      <c r="AV170" s="14" t="s">
        <v>160</v>
      </c>
      <c r="AW170" s="14" t="s">
        <v>35</v>
      </c>
      <c r="AX170" s="14" t="s">
        <v>88</v>
      </c>
      <c r="AY170" s="168" t="s">
        <v>144</v>
      </c>
    </row>
    <row r="171" spans="2:65" s="1" customFormat="1" ht="16.5" customHeight="1">
      <c r="B171" s="136"/>
      <c r="C171" s="177" t="s">
        <v>301</v>
      </c>
      <c r="D171" s="177" t="s">
        <v>185</v>
      </c>
      <c r="E171" s="178" t="s">
        <v>419</v>
      </c>
      <c r="F171" s="179" t="s">
        <v>420</v>
      </c>
      <c r="G171" s="180" t="s">
        <v>194</v>
      </c>
      <c r="H171" s="181">
        <v>20.864000000000001</v>
      </c>
      <c r="I171" s="182"/>
      <c r="J171" s="183">
        <f>ROUND(I171*H171,2)</f>
        <v>0</v>
      </c>
      <c r="K171" s="179" t="s">
        <v>176</v>
      </c>
      <c r="L171" s="184"/>
      <c r="M171" s="185" t="s">
        <v>1</v>
      </c>
      <c r="N171" s="186" t="s">
        <v>45</v>
      </c>
      <c r="P171" s="146">
        <f>O171*H171</f>
        <v>0</v>
      </c>
      <c r="Q171" s="146">
        <v>1</v>
      </c>
      <c r="R171" s="146">
        <f>Q171*H171</f>
        <v>20.864000000000001</v>
      </c>
      <c r="S171" s="146">
        <v>0</v>
      </c>
      <c r="T171" s="147">
        <f>S171*H171</f>
        <v>0</v>
      </c>
      <c r="AR171" s="148" t="s">
        <v>309</v>
      </c>
      <c r="AT171" s="148" t="s">
        <v>185</v>
      </c>
      <c r="AU171" s="148" t="s">
        <v>90</v>
      </c>
      <c r="AY171" s="17" t="s">
        <v>144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88</v>
      </c>
      <c r="BK171" s="149">
        <f>ROUND(I171*H171,2)</f>
        <v>0</v>
      </c>
      <c r="BL171" s="17" t="s">
        <v>160</v>
      </c>
      <c r="BM171" s="148" t="s">
        <v>853</v>
      </c>
    </row>
    <row r="172" spans="2:65" s="1" customFormat="1">
      <c r="B172" s="32"/>
      <c r="D172" s="150" t="s">
        <v>178</v>
      </c>
      <c r="F172" s="174" t="s">
        <v>422</v>
      </c>
      <c r="I172" s="152"/>
      <c r="L172" s="32"/>
      <c r="M172" s="153"/>
      <c r="T172" s="56"/>
      <c r="AT172" s="17" t="s">
        <v>178</v>
      </c>
      <c r="AU172" s="17" t="s">
        <v>90</v>
      </c>
    </row>
    <row r="173" spans="2:65" s="13" customFormat="1">
      <c r="B173" s="160"/>
      <c r="D173" s="150" t="s">
        <v>156</v>
      </c>
      <c r="E173" s="161" t="s">
        <v>1</v>
      </c>
      <c r="F173" s="162" t="s">
        <v>854</v>
      </c>
      <c r="H173" s="163">
        <v>20.864000000000001</v>
      </c>
      <c r="I173" s="164"/>
      <c r="L173" s="160"/>
      <c r="M173" s="165"/>
      <c r="T173" s="166"/>
      <c r="AT173" s="161" t="s">
        <v>156</v>
      </c>
      <c r="AU173" s="161" t="s">
        <v>90</v>
      </c>
      <c r="AV173" s="13" t="s">
        <v>90</v>
      </c>
      <c r="AW173" s="13" t="s">
        <v>35</v>
      </c>
      <c r="AX173" s="13" t="s">
        <v>88</v>
      </c>
      <c r="AY173" s="161" t="s">
        <v>144</v>
      </c>
    </row>
    <row r="174" spans="2:65" s="1" customFormat="1" ht="24.2" customHeight="1">
      <c r="B174" s="136"/>
      <c r="C174" s="137" t="s">
        <v>309</v>
      </c>
      <c r="D174" s="137" t="s">
        <v>147</v>
      </c>
      <c r="E174" s="138" t="s">
        <v>425</v>
      </c>
      <c r="F174" s="139" t="s">
        <v>426</v>
      </c>
      <c r="G174" s="140" t="s">
        <v>150</v>
      </c>
      <c r="H174" s="141">
        <v>130.4</v>
      </c>
      <c r="I174" s="142"/>
      <c r="J174" s="143">
        <f>ROUND(I174*H174,2)</f>
        <v>0</v>
      </c>
      <c r="K174" s="139" t="s">
        <v>176</v>
      </c>
      <c r="L174" s="32"/>
      <c r="M174" s="144" t="s">
        <v>1</v>
      </c>
      <c r="N174" s="145" t="s">
        <v>45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160</v>
      </c>
      <c r="AT174" s="148" t="s">
        <v>147</v>
      </c>
      <c r="AU174" s="148" t="s">
        <v>90</v>
      </c>
      <c r="AY174" s="17" t="s">
        <v>144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88</v>
      </c>
      <c r="BK174" s="149">
        <f>ROUND(I174*H174,2)</f>
        <v>0</v>
      </c>
      <c r="BL174" s="17" t="s">
        <v>160</v>
      </c>
      <c r="BM174" s="148" t="s">
        <v>855</v>
      </c>
    </row>
    <row r="175" spans="2:65" s="1" customFormat="1" ht="19.5">
      <c r="B175" s="32"/>
      <c r="D175" s="150" t="s">
        <v>178</v>
      </c>
      <c r="F175" s="174" t="s">
        <v>428</v>
      </c>
      <c r="I175" s="152"/>
      <c r="L175" s="32"/>
      <c r="M175" s="153"/>
      <c r="T175" s="56"/>
      <c r="AT175" s="17" t="s">
        <v>178</v>
      </c>
      <c r="AU175" s="17" t="s">
        <v>90</v>
      </c>
    </row>
    <row r="176" spans="2:65" s="1" customFormat="1">
      <c r="B176" s="32"/>
      <c r="D176" s="175" t="s">
        <v>180</v>
      </c>
      <c r="F176" s="176" t="s">
        <v>429</v>
      </c>
      <c r="I176" s="152"/>
      <c r="L176" s="32"/>
      <c r="M176" s="153"/>
      <c r="T176" s="56"/>
      <c r="AT176" s="17" t="s">
        <v>180</v>
      </c>
      <c r="AU176" s="17" t="s">
        <v>90</v>
      </c>
    </row>
    <row r="177" spans="2:65" s="12" customFormat="1">
      <c r="B177" s="154"/>
      <c r="D177" s="150" t="s">
        <v>156</v>
      </c>
      <c r="E177" s="155" t="s">
        <v>1</v>
      </c>
      <c r="F177" s="156" t="s">
        <v>825</v>
      </c>
      <c r="H177" s="155" t="s">
        <v>1</v>
      </c>
      <c r="I177" s="157"/>
      <c r="L177" s="154"/>
      <c r="M177" s="158"/>
      <c r="T177" s="159"/>
      <c r="AT177" s="155" t="s">
        <v>156</v>
      </c>
      <c r="AU177" s="155" t="s">
        <v>90</v>
      </c>
      <c r="AV177" s="12" t="s">
        <v>88</v>
      </c>
      <c r="AW177" s="12" t="s">
        <v>35</v>
      </c>
      <c r="AX177" s="12" t="s">
        <v>80</v>
      </c>
      <c r="AY177" s="155" t="s">
        <v>144</v>
      </c>
    </row>
    <row r="178" spans="2:65" s="13" customFormat="1">
      <c r="B178" s="160"/>
      <c r="D178" s="150" t="s">
        <v>156</v>
      </c>
      <c r="E178" s="161" t="s">
        <v>1</v>
      </c>
      <c r="F178" s="162" t="s">
        <v>852</v>
      </c>
      <c r="H178" s="163">
        <v>130.4</v>
      </c>
      <c r="I178" s="164"/>
      <c r="L178" s="160"/>
      <c r="M178" s="165"/>
      <c r="T178" s="166"/>
      <c r="AT178" s="161" t="s">
        <v>156</v>
      </c>
      <c r="AU178" s="161" t="s">
        <v>90</v>
      </c>
      <c r="AV178" s="13" t="s">
        <v>90</v>
      </c>
      <c r="AW178" s="13" t="s">
        <v>35</v>
      </c>
      <c r="AX178" s="13" t="s">
        <v>80</v>
      </c>
      <c r="AY178" s="161" t="s">
        <v>144</v>
      </c>
    </row>
    <row r="179" spans="2:65" s="14" customFormat="1">
      <c r="B179" s="167"/>
      <c r="D179" s="150" t="s">
        <v>156</v>
      </c>
      <c r="E179" s="168" t="s">
        <v>1</v>
      </c>
      <c r="F179" s="169" t="s">
        <v>159</v>
      </c>
      <c r="H179" s="170">
        <v>130.4</v>
      </c>
      <c r="I179" s="171"/>
      <c r="L179" s="167"/>
      <c r="M179" s="172"/>
      <c r="T179" s="173"/>
      <c r="AT179" s="168" t="s">
        <v>156</v>
      </c>
      <c r="AU179" s="168" t="s">
        <v>90</v>
      </c>
      <c r="AV179" s="14" t="s">
        <v>160</v>
      </c>
      <c r="AW179" s="14" t="s">
        <v>35</v>
      </c>
      <c r="AX179" s="14" t="s">
        <v>88</v>
      </c>
      <c r="AY179" s="168" t="s">
        <v>144</v>
      </c>
    </row>
    <row r="180" spans="2:65" s="1" customFormat="1" ht="16.5" customHeight="1">
      <c r="B180" s="136"/>
      <c r="C180" s="177" t="s">
        <v>326</v>
      </c>
      <c r="D180" s="177" t="s">
        <v>185</v>
      </c>
      <c r="E180" s="178" t="s">
        <v>431</v>
      </c>
      <c r="F180" s="179" t="s">
        <v>432</v>
      </c>
      <c r="G180" s="180" t="s">
        <v>170</v>
      </c>
      <c r="H180" s="181">
        <v>1.956</v>
      </c>
      <c r="I180" s="182"/>
      <c r="J180" s="183">
        <f>ROUND(I180*H180,2)</f>
        <v>0</v>
      </c>
      <c r="K180" s="179" t="s">
        <v>176</v>
      </c>
      <c r="L180" s="184"/>
      <c r="M180" s="185" t="s">
        <v>1</v>
      </c>
      <c r="N180" s="186" t="s">
        <v>45</v>
      </c>
      <c r="P180" s="146">
        <f>O180*H180</f>
        <v>0</v>
      </c>
      <c r="Q180" s="146">
        <v>1E-3</v>
      </c>
      <c r="R180" s="146">
        <f>Q180*H180</f>
        <v>1.9559999999999998E-3</v>
      </c>
      <c r="S180" s="146">
        <v>0</v>
      </c>
      <c r="T180" s="147">
        <f>S180*H180</f>
        <v>0</v>
      </c>
      <c r="AR180" s="148" t="s">
        <v>309</v>
      </c>
      <c r="AT180" s="148" t="s">
        <v>185</v>
      </c>
      <c r="AU180" s="148" t="s">
        <v>90</v>
      </c>
      <c r="AY180" s="17" t="s">
        <v>144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88</v>
      </c>
      <c r="BK180" s="149">
        <f>ROUND(I180*H180,2)</f>
        <v>0</v>
      </c>
      <c r="BL180" s="17" t="s">
        <v>160</v>
      </c>
      <c r="BM180" s="148" t="s">
        <v>856</v>
      </c>
    </row>
    <row r="181" spans="2:65" s="1" customFormat="1">
      <c r="B181" s="32"/>
      <c r="D181" s="150" t="s">
        <v>178</v>
      </c>
      <c r="F181" s="174" t="s">
        <v>432</v>
      </c>
      <c r="I181" s="152"/>
      <c r="L181" s="32"/>
      <c r="M181" s="153"/>
      <c r="T181" s="56"/>
      <c r="AT181" s="17" t="s">
        <v>178</v>
      </c>
      <c r="AU181" s="17" t="s">
        <v>90</v>
      </c>
    </row>
    <row r="182" spans="2:65" s="13" customFormat="1">
      <c r="B182" s="160"/>
      <c r="D182" s="150" t="s">
        <v>156</v>
      </c>
      <c r="F182" s="162" t="s">
        <v>857</v>
      </c>
      <c r="H182" s="163">
        <v>1.956</v>
      </c>
      <c r="I182" s="164"/>
      <c r="L182" s="160"/>
      <c r="M182" s="165"/>
      <c r="T182" s="166"/>
      <c r="AT182" s="161" t="s">
        <v>156</v>
      </c>
      <c r="AU182" s="161" t="s">
        <v>90</v>
      </c>
      <c r="AV182" s="13" t="s">
        <v>90</v>
      </c>
      <c r="AW182" s="13" t="s">
        <v>3</v>
      </c>
      <c r="AX182" s="13" t="s">
        <v>88</v>
      </c>
      <c r="AY182" s="161" t="s">
        <v>144</v>
      </c>
    </row>
    <row r="183" spans="2:65" s="1" customFormat="1" ht="24.2" customHeight="1">
      <c r="B183" s="136"/>
      <c r="C183" s="137" t="s">
        <v>337</v>
      </c>
      <c r="D183" s="137" t="s">
        <v>147</v>
      </c>
      <c r="E183" s="138" t="s">
        <v>436</v>
      </c>
      <c r="F183" s="139" t="s">
        <v>437</v>
      </c>
      <c r="G183" s="140" t="s">
        <v>150</v>
      </c>
      <c r="H183" s="141">
        <v>572.4</v>
      </c>
      <c r="I183" s="142"/>
      <c r="J183" s="143">
        <f>ROUND(I183*H183,2)</f>
        <v>0</v>
      </c>
      <c r="K183" s="139" t="s">
        <v>176</v>
      </c>
      <c r="L183" s="32"/>
      <c r="M183" s="144" t="s">
        <v>1</v>
      </c>
      <c r="N183" s="145" t="s">
        <v>45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160</v>
      </c>
      <c r="AT183" s="148" t="s">
        <v>147</v>
      </c>
      <c r="AU183" s="148" t="s">
        <v>90</v>
      </c>
      <c r="AY183" s="17" t="s">
        <v>144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88</v>
      </c>
      <c r="BK183" s="149">
        <f>ROUND(I183*H183,2)</f>
        <v>0</v>
      </c>
      <c r="BL183" s="17" t="s">
        <v>160</v>
      </c>
      <c r="BM183" s="148" t="s">
        <v>858</v>
      </c>
    </row>
    <row r="184" spans="2:65" s="1" customFormat="1" ht="19.5">
      <c r="B184" s="32"/>
      <c r="D184" s="150" t="s">
        <v>178</v>
      </c>
      <c r="F184" s="174" t="s">
        <v>439</v>
      </c>
      <c r="I184" s="152"/>
      <c r="L184" s="32"/>
      <c r="M184" s="153"/>
      <c r="T184" s="56"/>
      <c r="AT184" s="17" t="s">
        <v>178</v>
      </c>
      <c r="AU184" s="17" t="s">
        <v>90</v>
      </c>
    </row>
    <row r="185" spans="2:65" s="1" customFormat="1">
      <c r="B185" s="32"/>
      <c r="D185" s="175" t="s">
        <v>180</v>
      </c>
      <c r="F185" s="176" t="s">
        <v>440</v>
      </c>
      <c r="I185" s="152"/>
      <c r="L185" s="32"/>
      <c r="M185" s="153"/>
      <c r="T185" s="56"/>
      <c r="AT185" s="17" t="s">
        <v>180</v>
      </c>
      <c r="AU185" s="17" t="s">
        <v>90</v>
      </c>
    </row>
    <row r="186" spans="2:65" s="12" customFormat="1">
      <c r="B186" s="154"/>
      <c r="D186" s="150" t="s">
        <v>156</v>
      </c>
      <c r="E186" s="155" t="s">
        <v>1</v>
      </c>
      <c r="F186" s="156" t="s">
        <v>825</v>
      </c>
      <c r="H186" s="155" t="s">
        <v>1</v>
      </c>
      <c r="I186" s="157"/>
      <c r="L186" s="154"/>
      <c r="M186" s="158"/>
      <c r="T186" s="159"/>
      <c r="AT186" s="155" t="s">
        <v>156</v>
      </c>
      <c r="AU186" s="155" t="s">
        <v>90</v>
      </c>
      <c r="AV186" s="12" t="s">
        <v>88</v>
      </c>
      <c r="AW186" s="12" t="s">
        <v>35</v>
      </c>
      <c r="AX186" s="12" t="s">
        <v>80</v>
      </c>
      <c r="AY186" s="155" t="s">
        <v>144</v>
      </c>
    </row>
    <row r="187" spans="2:65" s="13" customFormat="1">
      <c r="B187" s="160"/>
      <c r="D187" s="150" t="s">
        <v>156</v>
      </c>
      <c r="E187" s="161" t="s">
        <v>1</v>
      </c>
      <c r="F187" s="162" t="s">
        <v>859</v>
      </c>
      <c r="H187" s="163">
        <v>130.4</v>
      </c>
      <c r="I187" s="164"/>
      <c r="L187" s="160"/>
      <c r="M187" s="165"/>
      <c r="T187" s="166"/>
      <c r="AT187" s="161" t="s">
        <v>156</v>
      </c>
      <c r="AU187" s="161" t="s">
        <v>90</v>
      </c>
      <c r="AV187" s="13" t="s">
        <v>90</v>
      </c>
      <c r="AW187" s="13" t="s">
        <v>35</v>
      </c>
      <c r="AX187" s="13" t="s">
        <v>80</v>
      </c>
      <c r="AY187" s="161" t="s">
        <v>144</v>
      </c>
    </row>
    <row r="188" spans="2:65" s="13" customFormat="1">
      <c r="B188" s="160"/>
      <c r="D188" s="150" t="s">
        <v>156</v>
      </c>
      <c r="E188" s="161" t="s">
        <v>1</v>
      </c>
      <c r="F188" s="162" t="s">
        <v>860</v>
      </c>
      <c r="H188" s="163">
        <v>442</v>
      </c>
      <c r="I188" s="164"/>
      <c r="L188" s="160"/>
      <c r="M188" s="165"/>
      <c r="T188" s="166"/>
      <c r="AT188" s="161" t="s">
        <v>156</v>
      </c>
      <c r="AU188" s="161" t="s">
        <v>90</v>
      </c>
      <c r="AV188" s="13" t="s">
        <v>90</v>
      </c>
      <c r="AW188" s="13" t="s">
        <v>35</v>
      </c>
      <c r="AX188" s="13" t="s">
        <v>80</v>
      </c>
      <c r="AY188" s="161" t="s">
        <v>144</v>
      </c>
    </row>
    <row r="189" spans="2:65" s="14" customFormat="1">
      <c r="B189" s="167"/>
      <c r="D189" s="150" t="s">
        <v>156</v>
      </c>
      <c r="E189" s="168" t="s">
        <v>1</v>
      </c>
      <c r="F189" s="169" t="s">
        <v>159</v>
      </c>
      <c r="H189" s="170">
        <v>572.4</v>
      </c>
      <c r="I189" s="171"/>
      <c r="L189" s="167"/>
      <c r="M189" s="172"/>
      <c r="T189" s="173"/>
      <c r="AT189" s="168" t="s">
        <v>156</v>
      </c>
      <c r="AU189" s="168" t="s">
        <v>90</v>
      </c>
      <c r="AV189" s="14" t="s">
        <v>160</v>
      </c>
      <c r="AW189" s="14" t="s">
        <v>35</v>
      </c>
      <c r="AX189" s="14" t="s">
        <v>88</v>
      </c>
      <c r="AY189" s="168" t="s">
        <v>144</v>
      </c>
    </row>
    <row r="190" spans="2:65" s="11" customFormat="1" ht="22.9" customHeight="1">
      <c r="B190" s="124"/>
      <c r="D190" s="125" t="s">
        <v>79</v>
      </c>
      <c r="E190" s="134" t="s">
        <v>167</v>
      </c>
      <c r="F190" s="134" t="s">
        <v>476</v>
      </c>
      <c r="I190" s="127"/>
      <c r="J190" s="135">
        <f>BK190</f>
        <v>0</v>
      </c>
      <c r="L190" s="124"/>
      <c r="M190" s="129"/>
      <c r="P190" s="130">
        <f>SUM(P191:P257)</f>
        <v>0</v>
      </c>
      <c r="R190" s="130">
        <f>SUM(R191:R257)</f>
        <v>265.14572851000003</v>
      </c>
      <c r="T190" s="131">
        <f>SUM(T191:T257)</f>
        <v>0</v>
      </c>
      <c r="AR190" s="125" t="s">
        <v>88</v>
      </c>
      <c r="AT190" s="132" t="s">
        <v>79</v>
      </c>
      <c r="AU190" s="132" t="s">
        <v>88</v>
      </c>
      <c r="AY190" s="125" t="s">
        <v>144</v>
      </c>
      <c r="BK190" s="133">
        <f>SUM(BK191:BK257)</f>
        <v>0</v>
      </c>
    </row>
    <row r="191" spans="2:65" s="1" customFormat="1" ht="24.2" customHeight="1">
      <c r="B191" s="136"/>
      <c r="C191" s="137" t="s">
        <v>347</v>
      </c>
      <c r="D191" s="137" t="s">
        <v>147</v>
      </c>
      <c r="E191" s="138" t="s">
        <v>478</v>
      </c>
      <c r="F191" s="139" t="s">
        <v>479</v>
      </c>
      <c r="G191" s="140" t="s">
        <v>312</v>
      </c>
      <c r="H191" s="141">
        <v>55.338000000000001</v>
      </c>
      <c r="I191" s="142"/>
      <c r="J191" s="143">
        <f>ROUND(I191*H191,2)</f>
        <v>0</v>
      </c>
      <c r="K191" s="139" t="s">
        <v>151</v>
      </c>
      <c r="L191" s="32"/>
      <c r="M191" s="144" t="s">
        <v>1</v>
      </c>
      <c r="N191" s="145" t="s">
        <v>45</v>
      </c>
      <c r="P191" s="146">
        <f>O191*H191</f>
        <v>0</v>
      </c>
      <c r="Q191" s="146">
        <v>3.129</v>
      </c>
      <c r="R191" s="146">
        <f>Q191*H191</f>
        <v>173.152602</v>
      </c>
      <c r="S191" s="146">
        <v>0</v>
      </c>
      <c r="T191" s="147">
        <f>S191*H191</f>
        <v>0</v>
      </c>
      <c r="AR191" s="148" t="s">
        <v>160</v>
      </c>
      <c r="AT191" s="148" t="s">
        <v>147</v>
      </c>
      <c r="AU191" s="148" t="s">
        <v>90</v>
      </c>
      <c r="AY191" s="17" t="s">
        <v>144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88</v>
      </c>
      <c r="BK191" s="149">
        <f>ROUND(I191*H191,2)</f>
        <v>0</v>
      </c>
      <c r="BL191" s="17" t="s">
        <v>160</v>
      </c>
      <c r="BM191" s="148" t="s">
        <v>861</v>
      </c>
    </row>
    <row r="192" spans="2:65" s="1" customFormat="1" ht="48.75">
      <c r="B192" s="32"/>
      <c r="D192" s="150" t="s">
        <v>178</v>
      </c>
      <c r="F192" s="174" t="s">
        <v>481</v>
      </c>
      <c r="I192" s="152"/>
      <c r="L192" s="32"/>
      <c r="M192" s="153"/>
      <c r="T192" s="56"/>
      <c r="AT192" s="17" t="s">
        <v>178</v>
      </c>
      <c r="AU192" s="17" t="s">
        <v>90</v>
      </c>
    </row>
    <row r="193" spans="2:65" s="12" customFormat="1">
      <c r="B193" s="154"/>
      <c r="D193" s="150" t="s">
        <v>156</v>
      </c>
      <c r="E193" s="155" t="s">
        <v>1</v>
      </c>
      <c r="F193" s="156" t="s">
        <v>825</v>
      </c>
      <c r="H193" s="155" t="s">
        <v>1</v>
      </c>
      <c r="I193" s="157"/>
      <c r="L193" s="154"/>
      <c r="M193" s="158"/>
      <c r="T193" s="159"/>
      <c r="AT193" s="155" t="s">
        <v>156</v>
      </c>
      <c r="AU193" s="155" t="s">
        <v>90</v>
      </c>
      <c r="AV193" s="12" t="s">
        <v>88</v>
      </c>
      <c r="AW193" s="12" t="s">
        <v>35</v>
      </c>
      <c r="AX193" s="12" t="s">
        <v>80</v>
      </c>
      <c r="AY193" s="155" t="s">
        <v>144</v>
      </c>
    </row>
    <row r="194" spans="2:65" s="12" customFormat="1" ht="22.5">
      <c r="B194" s="154"/>
      <c r="D194" s="150" t="s">
        <v>156</v>
      </c>
      <c r="E194" s="155" t="s">
        <v>1</v>
      </c>
      <c r="F194" s="156" t="s">
        <v>482</v>
      </c>
      <c r="H194" s="155" t="s">
        <v>1</v>
      </c>
      <c r="I194" s="157"/>
      <c r="L194" s="154"/>
      <c r="M194" s="158"/>
      <c r="T194" s="159"/>
      <c r="AT194" s="155" t="s">
        <v>156</v>
      </c>
      <c r="AU194" s="155" t="s">
        <v>90</v>
      </c>
      <c r="AV194" s="12" t="s">
        <v>88</v>
      </c>
      <c r="AW194" s="12" t="s">
        <v>35</v>
      </c>
      <c r="AX194" s="12" t="s">
        <v>80</v>
      </c>
      <c r="AY194" s="155" t="s">
        <v>144</v>
      </c>
    </row>
    <row r="195" spans="2:65" s="13" customFormat="1">
      <c r="B195" s="160"/>
      <c r="D195" s="150" t="s">
        <v>156</v>
      </c>
      <c r="E195" s="161" t="s">
        <v>1</v>
      </c>
      <c r="F195" s="162" t="s">
        <v>862</v>
      </c>
      <c r="H195" s="163">
        <v>9.84</v>
      </c>
      <c r="I195" s="164"/>
      <c r="L195" s="160"/>
      <c r="M195" s="165"/>
      <c r="T195" s="166"/>
      <c r="AT195" s="161" t="s">
        <v>156</v>
      </c>
      <c r="AU195" s="161" t="s">
        <v>90</v>
      </c>
      <c r="AV195" s="13" t="s">
        <v>90</v>
      </c>
      <c r="AW195" s="13" t="s">
        <v>35</v>
      </c>
      <c r="AX195" s="13" t="s">
        <v>80</v>
      </c>
      <c r="AY195" s="161" t="s">
        <v>144</v>
      </c>
    </row>
    <row r="196" spans="2:65" s="13" customFormat="1">
      <c r="B196" s="160"/>
      <c r="D196" s="150" t="s">
        <v>156</v>
      </c>
      <c r="E196" s="161" t="s">
        <v>1</v>
      </c>
      <c r="F196" s="162" t="s">
        <v>863</v>
      </c>
      <c r="H196" s="163">
        <v>4.9560000000000004</v>
      </c>
      <c r="I196" s="164"/>
      <c r="L196" s="160"/>
      <c r="M196" s="165"/>
      <c r="T196" s="166"/>
      <c r="AT196" s="161" t="s">
        <v>156</v>
      </c>
      <c r="AU196" s="161" t="s">
        <v>90</v>
      </c>
      <c r="AV196" s="13" t="s">
        <v>90</v>
      </c>
      <c r="AW196" s="13" t="s">
        <v>35</v>
      </c>
      <c r="AX196" s="13" t="s">
        <v>80</v>
      </c>
      <c r="AY196" s="161" t="s">
        <v>144</v>
      </c>
    </row>
    <row r="197" spans="2:65" s="13" customFormat="1">
      <c r="B197" s="160"/>
      <c r="D197" s="150" t="s">
        <v>156</v>
      </c>
      <c r="E197" s="161" t="s">
        <v>1</v>
      </c>
      <c r="F197" s="162" t="s">
        <v>864</v>
      </c>
      <c r="H197" s="163">
        <v>10.77</v>
      </c>
      <c r="I197" s="164"/>
      <c r="L197" s="160"/>
      <c r="M197" s="165"/>
      <c r="T197" s="166"/>
      <c r="AT197" s="161" t="s">
        <v>156</v>
      </c>
      <c r="AU197" s="161" t="s">
        <v>90</v>
      </c>
      <c r="AV197" s="13" t="s">
        <v>90</v>
      </c>
      <c r="AW197" s="13" t="s">
        <v>35</v>
      </c>
      <c r="AX197" s="13" t="s">
        <v>80</v>
      </c>
      <c r="AY197" s="161" t="s">
        <v>144</v>
      </c>
    </row>
    <row r="198" spans="2:65" s="13" customFormat="1">
      <c r="B198" s="160"/>
      <c r="D198" s="150" t="s">
        <v>156</v>
      </c>
      <c r="E198" s="161" t="s">
        <v>1</v>
      </c>
      <c r="F198" s="162" t="s">
        <v>865</v>
      </c>
      <c r="H198" s="163">
        <v>17.04</v>
      </c>
      <c r="I198" s="164"/>
      <c r="L198" s="160"/>
      <c r="M198" s="165"/>
      <c r="T198" s="166"/>
      <c r="AT198" s="161" t="s">
        <v>156</v>
      </c>
      <c r="AU198" s="161" t="s">
        <v>90</v>
      </c>
      <c r="AV198" s="13" t="s">
        <v>90</v>
      </c>
      <c r="AW198" s="13" t="s">
        <v>35</v>
      </c>
      <c r="AX198" s="13" t="s">
        <v>80</v>
      </c>
      <c r="AY198" s="161" t="s">
        <v>144</v>
      </c>
    </row>
    <row r="199" spans="2:65" s="13" customFormat="1">
      <c r="B199" s="160"/>
      <c r="D199" s="150" t="s">
        <v>156</v>
      </c>
      <c r="E199" s="161" t="s">
        <v>1</v>
      </c>
      <c r="F199" s="162" t="s">
        <v>866</v>
      </c>
      <c r="H199" s="163">
        <v>12.731999999999999</v>
      </c>
      <c r="I199" s="164"/>
      <c r="L199" s="160"/>
      <c r="M199" s="165"/>
      <c r="T199" s="166"/>
      <c r="AT199" s="161" t="s">
        <v>156</v>
      </c>
      <c r="AU199" s="161" t="s">
        <v>90</v>
      </c>
      <c r="AV199" s="13" t="s">
        <v>90</v>
      </c>
      <c r="AW199" s="13" t="s">
        <v>35</v>
      </c>
      <c r="AX199" s="13" t="s">
        <v>80</v>
      </c>
      <c r="AY199" s="161" t="s">
        <v>144</v>
      </c>
    </row>
    <row r="200" spans="2:65" s="14" customFormat="1">
      <c r="B200" s="167"/>
      <c r="D200" s="150" t="s">
        <v>156</v>
      </c>
      <c r="E200" s="168" t="s">
        <v>1</v>
      </c>
      <c r="F200" s="169" t="s">
        <v>159</v>
      </c>
      <c r="H200" s="170">
        <v>55.337999999999994</v>
      </c>
      <c r="I200" s="171"/>
      <c r="L200" s="167"/>
      <c r="M200" s="172"/>
      <c r="T200" s="173"/>
      <c r="AT200" s="168" t="s">
        <v>156</v>
      </c>
      <c r="AU200" s="168" t="s">
        <v>90</v>
      </c>
      <c r="AV200" s="14" t="s">
        <v>160</v>
      </c>
      <c r="AW200" s="14" t="s">
        <v>35</v>
      </c>
      <c r="AX200" s="14" t="s">
        <v>88</v>
      </c>
      <c r="AY200" s="168" t="s">
        <v>144</v>
      </c>
    </row>
    <row r="201" spans="2:65" s="1" customFormat="1" ht="24.2" customHeight="1">
      <c r="B201" s="136"/>
      <c r="C201" s="137" t="s">
        <v>8</v>
      </c>
      <c r="D201" s="137" t="s">
        <v>147</v>
      </c>
      <c r="E201" s="138" t="s">
        <v>485</v>
      </c>
      <c r="F201" s="139" t="s">
        <v>486</v>
      </c>
      <c r="G201" s="140" t="s">
        <v>312</v>
      </c>
      <c r="H201" s="141">
        <v>1.28</v>
      </c>
      <c r="I201" s="142"/>
      <c r="J201" s="143">
        <f>ROUND(I201*H201,2)</f>
        <v>0</v>
      </c>
      <c r="K201" s="139" t="s">
        <v>151</v>
      </c>
      <c r="L201" s="32"/>
      <c r="M201" s="144" t="s">
        <v>1</v>
      </c>
      <c r="N201" s="145" t="s">
        <v>45</v>
      </c>
      <c r="P201" s="146">
        <f>O201*H201</f>
        <v>0</v>
      </c>
      <c r="Q201" s="146">
        <v>0.36037999999999998</v>
      </c>
      <c r="R201" s="146">
        <f>Q201*H201</f>
        <v>0.46128639999999999</v>
      </c>
      <c r="S201" s="146">
        <v>0</v>
      </c>
      <c r="T201" s="147">
        <f>S201*H201</f>
        <v>0</v>
      </c>
      <c r="AR201" s="148" t="s">
        <v>160</v>
      </c>
      <c r="AT201" s="148" t="s">
        <v>147</v>
      </c>
      <c r="AU201" s="148" t="s">
        <v>90</v>
      </c>
      <c r="AY201" s="17" t="s">
        <v>144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88</v>
      </c>
      <c r="BK201" s="149">
        <f>ROUND(I201*H201,2)</f>
        <v>0</v>
      </c>
      <c r="BL201" s="17" t="s">
        <v>160</v>
      </c>
      <c r="BM201" s="148" t="s">
        <v>867</v>
      </c>
    </row>
    <row r="202" spans="2:65" s="1" customFormat="1" ht="48.75">
      <c r="B202" s="32"/>
      <c r="D202" s="150" t="s">
        <v>178</v>
      </c>
      <c r="F202" s="174" t="s">
        <v>488</v>
      </c>
      <c r="I202" s="152"/>
      <c r="L202" s="32"/>
      <c r="M202" s="153"/>
      <c r="T202" s="56"/>
      <c r="AT202" s="17" t="s">
        <v>178</v>
      </c>
      <c r="AU202" s="17" t="s">
        <v>90</v>
      </c>
    </row>
    <row r="203" spans="2:65" s="12" customFormat="1">
      <c r="B203" s="154"/>
      <c r="D203" s="150" t="s">
        <v>156</v>
      </c>
      <c r="E203" s="155" t="s">
        <v>1</v>
      </c>
      <c r="F203" s="156" t="s">
        <v>868</v>
      </c>
      <c r="H203" s="155" t="s">
        <v>1</v>
      </c>
      <c r="I203" s="157"/>
      <c r="L203" s="154"/>
      <c r="M203" s="158"/>
      <c r="T203" s="159"/>
      <c r="AT203" s="155" t="s">
        <v>156</v>
      </c>
      <c r="AU203" s="155" t="s">
        <v>90</v>
      </c>
      <c r="AV203" s="12" t="s">
        <v>88</v>
      </c>
      <c r="AW203" s="12" t="s">
        <v>35</v>
      </c>
      <c r="AX203" s="12" t="s">
        <v>80</v>
      </c>
      <c r="AY203" s="155" t="s">
        <v>144</v>
      </c>
    </row>
    <row r="204" spans="2:65" s="12" customFormat="1">
      <c r="B204" s="154"/>
      <c r="D204" s="150" t="s">
        <v>156</v>
      </c>
      <c r="E204" s="155" t="s">
        <v>1</v>
      </c>
      <c r="F204" s="156" t="s">
        <v>334</v>
      </c>
      <c r="H204" s="155" t="s">
        <v>1</v>
      </c>
      <c r="I204" s="157"/>
      <c r="L204" s="154"/>
      <c r="M204" s="158"/>
      <c r="T204" s="159"/>
      <c r="AT204" s="155" t="s">
        <v>156</v>
      </c>
      <c r="AU204" s="155" t="s">
        <v>90</v>
      </c>
      <c r="AV204" s="12" t="s">
        <v>88</v>
      </c>
      <c r="AW204" s="12" t="s">
        <v>35</v>
      </c>
      <c r="AX204" s="12" t="s">
        <v>80</v>
      </c>
      <c r="AY204" s="155" t="s">
        <v>144</v>
      </c>
    </row>
    <row r="205" spans="2:65" s="12" customFormat="1">
      <c r="B205" s="154"/>
      <c r="D205" s="150" t="s">
        <v>156</v>
      </c>
      <c r="E205" s="155" t="s">
        <v>1</v>
      </c>
      <c r="F205" s="156" t="s">
        <v>490</v>
      </c>
      <c r="H205" s="155" t="s">
        <v>1</v>
      </c>
      <c r="I205" s="157"/>
      <c r="L205" s="154"/>
      <c r="M205" s="158"/>
      <c r="T205" s="159"/>
      <c r="AT205" s="155" t="s">
        <v>156</v>
      </c>
      <c r="AU205" s="155" t="s">
        <v>90</v>
      </c>
      <c r="AV205" s="12" t="s">
        <v>88</v>
      </c>
      <c r="AW205" s="12" t="s">
        <v>35</v>
      </c>
      <c r="AX205" s="12" t="s">
        <v>80</v>
      </c>
      <c r="AY205" s="155" t="s">
        <v>144</v>
      </c>
    </row>
    <row r="206" spans="2:65" s="12" customFormat="1">
      <c r="B206" s="154"/>
      <c r="D206" s="150" t="s">
        <v>156</v>
      </c>
      <c r="E206" s="155" t="s">
        <v>1</v>
      </c>
      <c r="F206" s="156" t="s">
        <v>869</v>
      </c>
      <c r="H206" s="155" t="s">
        <v>1</v>
      </c>
      <c r="I206" s="157"/>
      <c r="L206" s="154"/>
      <c r="M206" s="158"/>
      <c r="T206" s="159"/>
      <c r="AT206" s="155" t="s">
        <v>156</v>
      </c>
      <c r="AU206" s="155" t="s">
        <v>90</v>
      </c>
      <c r="AV206" s="12" t="s">
        <v>88</v>
      </c>
      <c r="AW206" s="12" t="s">
        <v>35</v>
      </c>
      <c r="AX206" s="12" t="s">
        <v>80</v>
      </c>
      <c r="AY206" s="155" t="s">
        <v>144</v>
      </c>
    </row>
    <row r="207" spans="2:65" s="13" customFormat="1">
      <c r="B207" s="160"/>
      <c r="D207" s="150" t="s">
        <v>156</v>
      </c>
      <c r="E207" s="161" t="s">
        <v>1</v>
      </c>
      <c r="F207" s="162" t="s">
        <v>870</v>
      </c>
      <c r="H207" s="163">
        <v>1.28</v>
      </c>
      <c r="I207" s="164"/>
      <c r="L207" s="160"/>
      <c r="M207" s="165"/>
      <c r="T207" s="166"/>
      <c r="AT207" s="161" t="s">
        <v>156</v>
      </c>
      <c r="AU207" s="161" t="s">
        <v>90</v>
      </c>
      <c r="AV207" s="13" t="s">
        <v>90</v>
      </c>
      <c r="AW207" s="13" t="s">
        <v>35</v>
      </c>
      <c r="AX207" s="13" t="s">
        <v>80</v>
      </c>
      <c r="AY207" s="161" t="s">
        <v>144</v>
      </c>
    </row>
    <row r="208" spans="2:65" s="14" customFormat="1">
      <c r="B208" s="167"/>
      <c r="D208" s="150" t="s">
        <v>156</v>
      </c>
      <c r="E208" s="168" t="s">
        <v>1</v>
      </c>
      <c r="F208" s="169" t="s">
        <v>159</v>
      </c>
      <c r="H208" s="170">
        <v>1.28</v>
      </c>
      <c r="I208" s="171"/>
      <c r="L208" s="167"/>
      <c r="M208" s="172"/>
      <c r="T208" s="173"/>
      <c r="AT208" s="168" t="s">
        <v>156</v>
      </c>
      <c r="AU208" s="168" t="s">
        <v>90</v>
      </c>
      <c r="AV208" s="14" t="s">
        <v>160</v>
      </c>
      <c r="AW208" s="14" t="s">
        <v>35</v>
      </c>
      <c r="AX208" s="14" t="s">
        <v>88</v>
      </c>
      <c r="AY208" s="168" t="s">
        <v>144</v>
      </c>
    </row>
    <row r="209" spans="2:65" s="1" customFormat="1" ht="16.5" customHeight="1">
      <c r="B209" s="136"/>
      <c r="C209" s="177" t="s">
        <v>358</v>
      </c>
      <c r="D209" s="177" t="s">
        <v>185</v>
      </c>
      <c r="E209" s="178" t="s">
        <v>500</v>
      </c>
      <c r="F209" s="179" t="s">
        <v>501</v>
      </c>
      <c r="G209" s="180" t="s">
        <v>312</v>
      </c>
      <c r="H209" s="181">
        <v>1.28</v>
      </c>
      <c r="I209" s="182"/>
      <c r="J209" s="183">
        <f>ROUND(I209*H209,2)</f>
        <v>0</v>
      </c>
      <c r="K209" s="179" t="s">
        <v>151</v>
      </c>
      <c r="L209" s="184"/>
      <c r="M209" s="185" t="s">
        <v>1</v>
      </c>
      <c r="N209" s="186" t="s">
        <v>45</v>
      </c>
      <c r="P209" s="146">
        <f>O209*H209</f>
        <v>0</v>
      </c>
      <c r="Q209" s="146">
        <v>2.7</v>
      </c>
      <c r="R209" s="146">
        <f>Q209*H209</f>
        <v>3.4560000000000004</v>
      </c>
      <c r="S209" s="146">
        <v>0</v>
      </c>
      <c r="T209" s="147">
        <f>S209*H209</f>
        <v>0</v>
      </c>
      <c r="AR209" s="148" t="s">
        <v>309</v>
      </c>
      <c r="AT209" s="148" t="s">
        <v>185</v>
      </c>
      <c r="AU209" s="148" t="s">
        <v>90</v>
      </c>
      <c r="AY209" s="17" t="s">
        <v>144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7" t="s">
        <v>88</v>
      </c>
      <c r="BK209" s="149">
        <f>ROUND(I209*H209,2)</f>
        <v>0</v>
      </c>
      <c r="BL209" s="17" t="s">
        <v>160</v>
      </c>
      <c r="BM209" s="148" t="s">
        <v>871</v>
      </c>
    </row>
    <row r="210" spans="2:65" s="1" customFormat="1" ht="19.5">
      <c r="B210" s="32"/>
      <c r="D210" s="150" t="s">
        <v>154</v>
      </c>
      <c r="F210" s="151" t="s">
        <v>503</v>
      </c>
      <c r="I210" s="152"/>
      <c r="L210" s="32"/>
      <c r="M210" s="153"/>
      <c r="T210" s="56"/>
      <c r="AT210" s="17" t="s">
        <v>154</v>
      </c>
      <c r="AU210" s="17" t="s">
        <v>90</v>
      </c>
    </row>
    <row r="211" spans="2:65" s="12" customFormat="1">
      <c r="B211" s="154"/>
      <c r="D211" s="150" t="s">
        <v>156</v>
      </c>
      <c r="E211" s="155" t="s">
        <v>1</v>
      </c>
      <c r="F211" s="156" t="s">
        <v>868</v>
      </c>
      <c r="H211" s="155" t="s">
        <v>1</v>
      </c>
      <c r="I211" s="157"/>
      <c r="L211" s="154"/>
      <c r="M211" s="158"/>
      <c r="T211" s="159"/>
      <c r="AT211" s="155" t="s">
        <v>156</v>
      </c>
      <c r="AU211" s="155" t="s">
        <v>90</v>
      </c>
      <c r="AV211" s="12" t="s">
        <v>88</v>
      </c>
      <c r="AW211" s="12" t="s">
        <v>35</v>
      </c>
      <c r="AX211" s="12" t="s">
        <v>80</v>
      </c>
      <c r="AY211" s="155" t="s">
        <v>144</v>
      </c>
    </row>
    <row r="212" spans="2:65" s="12" customFormat="1">
      <c r="B212" s="154"/>
      <c r="D212" s="150" t="s">
        <v>156</v>
      </c>
      <c r="E212" s="155" t="s">
        <v>1</v>
      </c>
      <c r="F212" s="156" t="s">
        <v>334</v>
      </c>
      <c r="H212" s="155" t="s">
        <v>1</v>
      </c>
      <c r="I212" s="157"/>
      <c r="L212" s="154"/>
      <c r="M212" s="158"/>
      <c r="T212" s="159"/>
      <c r="AT212" s="155" t="s">
        <v>156</v>
      </c>
      <c r="AU212" s="155" t="s">
        <v>90</v>
      </c>
      <c r="AV212" s="12" t="s">
        <v>88</v>
      </c>
      <c r="AW212" s="12" t="s">
        <v>35</v>
      </c>
      <c r="AX212" s="12" t="s">
        <v>80</v>
      </c>
      <c r="AY212" s="155" t="s">
        <v>144</v>
      </c>
    </row>
    <row r="213" spans="2:65" s="12" customFormat="1">
      <c r="B213" s="154"/>
      <c r="D213" s="150" t="s">
        <v>156</v>
      </c>
      <c r="E213" s="155" t="s">
        <v>1</v>
      </c>
      <c r="F213" s="156" t="s">
        <v>490</v>
      </c>
      <c r="H213" s="155" t="s">
        <v>1</v>
      </c>
      <c r="I213" s="157"/>
      <c r="L213" s="154"/>
      <c r="M213" s="158"/>
      <c r="T213" s="159"/>
      <c r="AT213" s="155" t="s">
        <v>156</v>
      </c>
      <c r="AU213" s="155" t="s">
        <v>90</v>
      </c>
      <c r="AV213" s="12" t="s">
        <v>88</v>
      </c>
      <c r="AW213" s="12" t="s">
        <v>35</v>
      </c>
      <c r="AX213" s="12" t="s">
        <v>80</v>
      </c>
      <c r="AY213" s="155" t="s">
        <v>144</v>
      </c>
    </row>
    <row r="214" spans="2:65" s="12" customFormat="1">
      <c r="B214" s="154"/>
      <c r="D214" s="150" t="s">
        <v>156</v>
      </c>
      <c r="E214" s="155" t="s">
        <v>1</v>
      </c>
      <c r="F214" s="156" t="s">
        <v>869</v>
      </c>
      <c r="H214" s="155" t="s">
        <v>1</v>
      </c>
      <c r="I214" s="157"/>
      <c r="L214" s="154"/>
      <c r="M214" s="158"/>
      <c r="T214" s="159"/>
      <c r="AT214" s="155" t="s">
        <v>156</v>
      </c>
      <c r="AU214" s="155" t="s">
        <v>90</v>
      </c>
      <c r="AV214" s="12" t="s">
        <v>88</v>
      </c>
      <c r="AW214" s="12" t="s">
        <v>35</v>
      </c>
      <c r="AX214" s="12" t="s">
        <v>80</v>
      </c>
      <c r="AY214" s="155" t="s">
        <v>144</v>
      </c>
    </row>
    <row r="215" spans="2:65" s="13" customFormat="1">
      <c r="B215" s="160"/>
      <c r="D215" s="150" t="s">
        <v>156</v>
      </c>
      <c r="E215" s="161" t="s">
        <v>1</v>
      </c>
      <c r="F215" s="162" t="s">
        <v>870</v>
      </c>
      <c r="H215" s="163">
        <v>1.28</v>
      </c>
      <c r="I215" s="164"/>
      <c r="L215" s="160"/>
      <c r="M215" s="165"/>
      <c r="T215" s="166"/>
      <c r="AT215" s="161" t="s">
        <v>156</v>
      </c>
      <c r="AU215" s="161" t="s">
        <v>90</v>
      </c>
      <c r="AV215" s="13" t="s">
        <v>90</v>
      </c>
      <c r="AW215" s="13" t="s">
        <v>35</v>
      </c>
      <c r="AX215" s="13" t="s">
        <v>80</v>
      </c>
      <c r="AY215" s="161" t="s">
        <v>144</v>
      </c>
    </row>
    <row r="216" spans="2:65" s="14" customFormat="1">
      <c r="B216" s="167"/>
      <c r="D216" s="150" t="s">
        <v>156</v>
      </c>
      <c r="E216" s="168" t="s">
        <v>1</v>
      </c>
      <c r="F216" s="169" t="s">
        <v>159</v>
      </c>
      <c r="H216" s="170">
        <v>1.28</v>
      </c>
      <c r="I216" s="171"/>
      <c r="L216" s="167"/>
      <c r="M216" s="172"/>
      <c r="T216" s="173"/>
      <c r="AT216" s="168" t="s">
        <v>156</v>
      </c>
      <c r="AU216" s="168" t="s">
        <v>90</v>
      </c>
      <c r="AV216" s="14" t="s">
        <v>160</v>
      </c>
      <c r="AW216" s="14" t="s">
        <v>35</v>
      </c>
      <c r="AX216" s="14" t="s">
        <v>88</v>
      </c>
      <c r="AY216" s="168" t="s">
        <v>144</v>
      </c>
    </row>
    <row r="217" spans="2:65" s="1" customFormat="1" ht="24.2" customHeight="1">
      <c r="B217" s="136"/>
      <c r="C217" s="137" t="s">
        <v>367</v>
      </c>
      <c r="D217" s="137" t="s">
        <v>147</v>
      </c>
      <c r="E217" s="138" t="s">
        <v>504</v>
      </c>
      <c r="F217" s="139" t="s">
        <v>505</v>
      </c>
      <c r="G217" s="140" t="s">
        <v>312</v>
      </c>
      <c r="H217" s="141">
        <v>551.15</v>
      </c>
      <c r="I217" s="142"/>
      <c r="J217" s="143">
        <f>ROUND(I217*H217,2)</f>
        <v>0</v>
      </c>
      <c r="K217" s="139" t="s">
        <v>176</v>
      </c>
      <c r="L217" s="32"/>
      <c r="M217" s="144" t="s">
        <v>1</v>
      </c>
      <c r="N217" s="145" t="s">
        <v>45</v>
      </c>
      <c r="P217" s="146">
        <f>O217*H217</f>
        <v>0</v>
      </c>
      <c r="Q217" s="146">
        <v>0</v>
      </c>
      <c r="R217" s="146">
        <f>Q217*H217</f>
        <v>0</v>
      </c>
      <c r="S217" s="146">
        <v>0</v>
      </c>
      <c r="T217" s="147">
        <f>S217*H217</f>
        <v>0</v>
      </c>
      <c r="AR217" s="148" t="s">
        <v>160</v>
      </c>
      <c r="AT217" s="148" t="s">
        <v>147</v>
      </c>
      <c r="AU217" s="148" t="s">
        <v>90</v>
      </c>
      <c r="AY217" s="17" t="s">
        <v>144</v>
      </c>
      <c r="BE217" s="149">
        <f>IF(N217="základní",J217,0)</f>
        <v>0</v>
      </c>
      <c r="BF217" s="149">
        <f>IF(N217="snížená",J217,0)</f>
        <v>0</v>
      </c>
      <c r="BG217" s="149">
        <f>IF(N217="zákl. přenesená",J217,0)</f>
        <v>0</v>
      </c>
      <c r="BH217" s="149">
        <f>IF(N217="sníž. přenesená",J217,0)</f>
        <v>0</v>
      </c>
      <c r="BI217" s="149">
        <f>IF(N217="nulová",J217,0)</f>
        <v>0</v>
      </c>
      <c r="BJ217" s="17" t="s">
        <v>88</v>
      </c>
      <c r="BK217" s="149">
        <f>ROUND(I217*H217,2)</f>
        <v>0</v>
      </c>
      <c r="BL217" s="17" t="s">
        <v>160</v>
      </c>
      <c r="BM217" s="148" t="s">
        <v>872</v>
      </c>
    </row>
    <row r="218" spans="2:65" s="1" customFormat="1" ht="19.5">
      <c r="B218" s="32"/>
      <c r="D218" s="150" t="s">
        <v>178</v>
      </c>
      <c r="F218" s="174" t="s">
        <v>873</v>
      </c>
      <c r="I218" s="152"/>
      <c r="L218" s="32"/>
      <c r="M218" s="153"/>
      <c r="T218" s="56"/>
      <c r="AT218" s="17" t="s">
        <v>178</v>
      </c>
      <c r="AU218" s="17" t="s">
        <v>90</v>
      </c>
    </row>
    <row r="219" spans="2:65" s="1" customFormat="1">
      <c r="B219" s="32"/>
      <c r="D219" s="175" t="s">
        <v>180</v>
      </c>
      <c r="F219" s="176" t="s">
        <v>508</v>
      </c>
      <c r="I219" s="152"/>
      <c r="L219" s="32"/>
      <c r="M219" s="153"/>
      <c r="T219" s="56"/>
      <c r="AT219" s="17" t="s">
        <v>180</v>
      </c>
      <c r="AU219" s="17" t="s">
        <v>90</v>
      </c>
    </row>
    <row r="220" spans="2:65" s="12" customFormat="1">
      <c r="B220" s="154"/>
      <c r="D220" s="150" t="s">
        <v>156</v>
      </c>
      <c r="E220" s="155" t="s">
        <v>1</v>
      </c>
      <c r="F220" s="156" t="s">
        <v>825</v>
      </c>
      <c r="H220" s="155" t="s">
        <v>1</v>
      </c>
      <c r="I220" s="157"/>
      <c r="L220" s="154"/>
      <c r="M220" s="158"/>
      <c r="T220" s="159"/>
      <c r="AT220" s="155" t="s">
        <v>156</v>
      </c>
      <c r="AU220" s="155" t="s">
        <v>90</v>
      </c>
      <c r="AV220" s="12" t="s">
        <v>88</v>
      </c>
      <c r="AW220" s="12" t="s">
        <v>35</v>
      </c>
      <c r="AX220" s="12" t="s">
        <v>80</v>
      </c>
      <c r="AY220" s="155" t="s">
        <v>144</v>
      </c>
    </row>
    <row r="221" spans="2:65" s="12" customFormat="1">
      <c r="B221" s="154"/>
      <c r="D221" s="150" t="s">
        <v>156</v>
      </c>
      <c r="E221" s="155" t="s">
        <v>1</v>
      </c>
      <c r="F221" s="156" t="s">
        <v>874</v>
      </c>
      <c r="H221" s="155" t="s">
        <v>1</v>
      </c>
      <c r="I221" s="157"/>
      <c r="L221" s="154"/>
      <c r="M221" s="158"/>
      <c r="T221" s="159"/>
      <c r="AT221" s="155" t="s">
        <v>156</v>
      </c>
      <c r="AU221" s="155" t="s">
        <v>90</v>
      </c>
      <c r="AV221" s="12" t="s">
        <v>88</v>
      </c>
      <c r="AW221" s="12" t="s">
        <v>35</v>
      </c>
      <c r="AX221" s="12" t="s">
        <v>80</v>
      </c>
      <c r="AY221" s="155" t="s">
        <v>144</v>
      </c>
    </row>
    <row r="222" spans="2:65" s="13" customFormat="1">
      <c r="B222" s="160"/>
      <c r="D222" s="150" t="s">
        <v>156</v>
      </c>
      <c r="E222" s="161" t="s">
        <v>1</v>
      </c>
      <c r="F222" s="162" t="s">
        <v>875</v>
      </c>
      <c r="H222" s="163">
        <v>514.75</v>
      </c>
      <c r="I222" s="164"/>
      <c r="L222" s="160"/>
      <c r="M222" s="165"/>
      <c r="T222" s="166"/>
      <c r="AT222" s="161" t="s">
        <v>156</v>
      </c>
      <c r="AU222" s="161" t="s">
        <v>90</v>
      </c>
      <c r="AV222" s="13" t="s">
        <v>90</v>
      </c>
      <c r="AW222" s="13" t="s">
        <v>35</v>
      </c>
      <c r="AX222" s="13" t="s">
        <v>80</v>
      </c>
      <c r="AY222" s="161" t="s">
        <v>144</v>
      </c>
    </row>
    <row r="223" spans="2:65" s="12" customFormat="1">
      <c r="B223" s="154"/>
      <c r="D223" s="150" t="s">
        <v>156</v>
      </c>
      <c r="E223" s="155" t="s">
        <v>1</v>
      </c>
      <c r="F223" s="156" t="s">
        <v>876</v>
      </c>
      <c r="H223" s="155" t="s">
        <v>1</v>
      </c>
      <c r="I223" s="157"/>
      <c r="L223" s="154"/>
      <c r="M223" s="158"/>
      <c r="T223" s="159"/>
      <c r="AT223" s="155" t="s">
        <v>156</v>
      </c>
      <c r="AU223" s="155" t="s">
        <v>90</v>
      </c>
      <c r="AV223" s="12" t="s">
        <v>88</v>
      </c>
      <c r="AW223" s="12" t="s">
        <v>35</v>
      </c>
      <c r="AX223" s="12" t="s">
        <v>80</v>
      </c>
      <c r="AY223" s="155" t="s">
        <v>144</v>
      </c>
    </row>
    <row r="224" spans="2:65" s="13" customFormat="1">
      <c r="B224" s="160"/>
      <c r="D224" s="150" t="s">
        <v>156</v>
      </c>
      <c r="E224" s="161" t="s">
        <v>1</v>
      </c>
      <c r="F224" s="162" t="s">
        <v>877</v>
      </c>
      <c r="H224" s="163">
        <v>32.99</v>
      </c>
      <c r="I224" s="164"/>
      <c r="L224" s="160"/>
      <c r="M224" s="165"/>
      <c r="T224" s="166"/>
      <c r="AT224" s="161" t="s">
        <v>156</v>
      </c>
      <c r="AU224" s="161" t="s">
        <v>90</v>
      </c>
      <c r="AV224" s="13" t="s">
        <v>90</v>
      </c>
      <c r="AW224" s="13" t="s">
        <v>35</v>
      </c>
      <c r="AX224" s="13" t="s">
        <v>80</v>
      </c>
      <c r="AY224" s="161" t="s">
        <v>144</v>
      </c>
    </row>
    <row r="225" spans="2:65" s="12" customFormat="1">
      <c r="B225" s="154"/>
      <c r="D225" s="150" t="s">
        <v>156</v>
      </c>
      <c r="E225" s="155" t="s">
        <v>1</v>
      </c>
      <c r="F225" s="156" t="s">
        <v>202</v>
      </c>
      <c r="H225" s="155" t="s">
        <v>1</v>
      </c>
      <c r="I225" s="157"/>
      <c r="L225" s="154"/>
      <c r="M225" s="158"/>
      <c r="T225" s="159"/>
      <c r="AT225" s="155" t="s">
        <v>156</v>
      </c>
      <c r="AU225" s="155" t="s">
        <v>90</v>
      </c>
      <c r="AV225" s="12" t="s">
        <v>88</v>
      </c>
      <c r="AW225" s="12" t="s">
        <v>35</v>
      </c>
      <c r="AX225" s="12" t="s">
        <v>80</v>
      </c>
      <c r="AY225" s="155" t="s">
        <v>144</v>
      </c>
    </row>
    <row r="226" spans="2:65" s="12" customFormat="1">
      <c r="B226" s="154"/>
      <c r="D226" s="150" t="s">
        <v>156</v>
      </c>
      <c r="E226" s="155" t="s">
        <v>1</v>
      </c>
      <c r="F226" s="156" t="s">
        <v>95</v>
      </c>
      <c r="H226" s="155" t="s">
        <v>1</v>
      </c>
      <c r="I226" s="157"/>
      <c r="L226" s="154"/>
      <c r="M226" s="158"/>
      <c r="T226" s="159"/>
      <c r="AT226" s="155" t="s">
        <v>156</v>
      </c>
      <c r="AU226" s="155" t="s">
        <v>90</v>
      </c>
      <c r="AV226" s="12" t="s">
        <v>88</v>
      </c>
      <c r="AW226" s="12" t="s">
        <v>35</v>
      </c>
      <c r="AX226" s="12" t="s">
        <v>80</v>
      </c>
      <c r="AY226" s="155" t="s">
        <v>144</v>
      </c>
    </row>
    <row r="227" spans="2:65" s="12" customFormat="1">
      <c r="B227" s="154"/>
      <c r="D227" s="150" t="s">
        <v>156</v>
      </c>
      <c r="E227" s="155" t="s">
        <v>1</v>
      </c>
      <c r="F227" s="156" t="s">
        <v>519</v>
      </c>
      <c r="H227" s="155" t="s">
        <v>1</v>
      </c>
      <c r="I227" s="157"/>
      <c r="L227" s="154"/>
      <c r="M227" s="158"/>
      <c r="T227" s="159"/>
      <c r="AT227" s="155" t="s">
        <v>156</v>
      </c>
      <c r="AU227" s="155" t="s">
        <v>90</v>
      </c>
      <c r="AV227" s="12" t="s">
        <v>88</v>
      </c>
      <c r="AW227" s="12" t="s">
        <v>35</v>
      </c>
      <c r="AX227" s="12" t="s">
        <v>80</v>
      </c>
      <c r="AY227" s="155" t="s">
        <v>144</v>
      </c>
    </row>
    <row r="228" spans="2:65" s="13" customFormat="1">
      <c r="B228" s="160"/>
      <c r="D228" s="150" t="s">
        <v>156</v>
      </c>
      <c r="E228" s="161" t="s">
        <v>1</v>
      </c>
      <c r="F228" s="162" t="s">
        <v>878</v>
      </c>
      <c r="H228" s="163">
        <v>3.41</v>
      </c>
      <c r="I228" s="164"/>
      <c r="L228" s="160"/>
      <c r="M228" s="165"/>
      <c r="T228" s="166"/>
      <c r="AT228" s="161" t="s">
        <v>156</v>
      </c>
      <c r="AU228" s="161" t="s">
        <v>90</v>
      </c>
      <c r="AV228" s="13" t="s">
        <v>90</v>
      </c>
      <c r="AW228" s="13" t="s">
        <v>35</v>
      </c>
      <c r="AX228" s="13" t="s">
        <v>80</v>
      </c>
      <c r="AY228" s="161" t="s">
        <v>144</v>
      </c>
    </row>
    <row r="229" spans="2:65" s="14" customFormat="1">
      <c r="B229" s="167"/>
      <c r="D229" s="150" t="s">
        <v>156</v>
      </c>
      <c r="E229" s="168" t="s">
        <v>1</v>
      </c>
      <c r="F229" s="169" t="s">
        <v>159</v>
      </c>
      <c r="H229" s="170">
        <v>551.15</v>
      </c>
      <c r="I229" s="171"/>
      <c r="L229" s="167"/>
      <c r="M229" s="172"/>
      <c r="T229" s="173"/>
      <c r="AT229" s="168" t="s">
        <v>156</v>
      </c>
      <c r="AU229" s="168" t="s">
        <v>90</v>
      </c>
      <c r="AV229" s="14" t="s">
        <v>160</v>
      </c>
      <c r="AW229" s="14" t="s">
        <v>35</v>
      </c>
      <c r="AX229" s="14" t="s">
        <v>88</v>
      </c>
      <c r="AY229" s="168" t="s">
        <v>144</v>
      </c>
    </row>
    <row r="230" spans="2:65" s="1" customFormat="1" ht="21.75" customHeight="1">
      <c r="B230" s="136"/>
      <c r="C230" s="137" t="s">
        <v>373</v>
      </c>
      <c r="D230" s="137" t="s">
        <v>147</v>
      </c>
      <c r="E230" s="138" t="s">
        <v>522</v>
      </c>
      <c r="F230" s="139" t="s">
        <v>523</v>
      </c>
      <c r="G230" s="140" t="s">
        <v>150</v>
      </c>
      <c r="H230" s="141">
        <v>1213.2909999999999</v>
      </c>
      <c r="I230" s="142"/>
      <c r="J230" s="143">
        <f>ROUND(I230*H230,2)</f>
        <v>0</v>
      </c>
      <c r="K230" s="139" t="s">
        <v>176</v>
      </c>
      <c r="L230" s="32"/>
      <c r="M230" s="144" t="s">
        <v>1</v>
      </c>
      <c r="N230" s="145" t="s">
        <v>45</v>
      </c>
      <c r="P230" s="146">
        <f>O230*H230</f>
        <v>0</v>
      </c>
      <c r="Q230" s="146">
        <v>8.6499999999999997E-3</v>
      </c>
      <c r="R230" s="146">
        <f>Q230*H230</f>
        <v>10.494967149999999</v>
      </c>
      <c r="S230" s="146">
        <v>0</v>
      </c>
      <c r="T230" s="147">
        <f>S230*H230</f>
        <v>0</v>
      </c>
      <c r="AR230" s="148" t="s">
        <v>160</v>
      </c>
      <c r="AT230" s="148" t="s">
        <v>147</v>
      </c>
      <c r="AU230" s="148" t="s">
        <v>90</v>
      </c>
      <c r="AY230" s="17" t="s">
        <v>144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88</v>
      </c>
      <c r="BK230" s="149">
        <f>ROUND(I230*H230,2)</f>
        <v>0</v>
      </c>
      <c r="BL230" s="17" t="s">
        <v>160</v>
      </c>
      <c r="BM230" s="148" t="s">
        <v>879</v>
      </c>
    </row>
    <row r="231" spans="2:65" s="1" customFormat="1" ht="39">
      <c r="B231" s="32"/>
      <c r="D231" s="150" t="s">
        <v>178</v>
      </c>
      <c r="F231" s="174" t="s">
        <v>525</v>
      </c>
      <c r="I231" s="152"/>
      <c r="L231" s="32"/>
      <c r="M231" s="153"/>
      <c r="T231" s="56"/>
      <c r="AT231" s="17" t="s">
        <v>178</v>
      </c>
      <c r="AU231" s="17" t="s">
        <v>90</v>
      </c>
    </row>
    <row r="232" spans="2:65" s="1" customFormat="1">
      <c r="B232" s="32"/>
      <c r="D232" s="175" t="s">
        <v>180</v>
      </c>
      <c r="F232" s="176" t="s">
        <v>526</v>
      </c>
      <c r="I232" s="152"/>
      <c r="L232" s="32"/>
      <c r="M232" s="153"/>
      <c r="T232" s="56"/>
      <c r="AT232" s="17" t="s">
        <v>180</v>
      </c>
      <c r="AU232" s="17" t="s">
        <v>90</v>
      </c>
    </row>
    <row r="233" spans="2:65" s="12" customFormat="1">
      <c r="B233" s="154"/>
      <c r="D233" s="150" t="s">
        <v>156</v>
      </c>
      <c r="E233" s="155" t="s">
        <v>1</v>
      </c>
      <c r="F233" s="156" t="s">
        <v>825</v>
      </c>
      <c r="H233" s="155" t="s">
        <v>1</v>
      </c>
      <c r="I233" s="157"/>
      <c r="L233" s="154"/>
      <c r="M233" s="158"/>
      <c r="T233" s="159"/>
      <c r="AT233" s="155" t="s">
        <v>156</v>
      </c>
      <c r="AU233" s="155" t="s">
        <v>90</v>
      </c>
      <c r="AV233" s="12" t="s">
        <v>88</v>
      </c>
      <c r="AW233" s="12" t="s">
        <v>35</v>
      </c>
      <c r="AX233" s="12" t="s">
        <v>80</v>
      </c>
      <c r="AY233" s="155" t="s">
        <v>144</v>
      </c>
    </row>
    <row r="234" spans="2:65" s="12" customFormat="1">
      <c r="B234" s="154"/>
      <c r="D234" s="150" t="s">
        <v>156</v>
      </c>
      <c r="E234" s="155" t="s">
        <v>1</v>
      </c>
      <c r="F234" s="156" t="s">
        <v>880</v>
      </c>
      <c r="H234" s="155" t="s">
        <v>1</v>
      </c>
      <c r="I234" s="157"/>
      <c r="L234" s="154"/>
      <c r="M234" s="158"/>
      <c r="T234" s="159"/>
      <c r="AT234" s="155" t="s">
        <v>156</v>
      </c>
      <c r="AU234" s="155" t="s">
        <v>90</v>
      </c>
      <c r="AV234" s="12" t="s">
        <v>88</v>
      </c>
      <c r="AW234" s="12" t="s">
        <v>35</v>
      </c>
      <c r="AX234" s="12" t="s">
        <v>80</v>
      </c>
      <c r="AY234" s="155" t="s">
        <v>144</v>
      </c>
    </row>
    <row r="235" spans="2:65" s="13" customFormat="1">
      <c r="B235" s="160"/>
      <c r="D235" s="150" t="s">
        <v>156</v>
      </c>
      <c r="E235" s="161" t="s">
        <v>1</v>
      </c>
      <c r="F235" s="162" t="s">
        <v>881</v>
      </c>
      <c r="H235" s="163">
        <v>925.54</v>
      </c>
      <c r="I235" s="164"/>
      <c r="L235" s="160"/>
      <c r="M235" s="165"/>
      <c r="T235" s="166"/>
      <c r="AT235" s="161" t="s">
        <v>156</v>
      </c>
      <c r="AU235" s="161" t="s">
        <v>90</v>
      </c>
      <c r="AV235" s="13" t="s">
        <v>90</v>
      </c>
      <c r="AW235" s="13" t="s">
        <v>35</v>
      </c>
      <c r="AX235" s="13" t="s">
        <v>80</v>
      </c>
      <c r="AY235" s="161" t="s">
        <v>144</v>
      </c>
    </row>
    <row r="236" spans="2:65" s="12" customFormat="1">
      <c r="B236" s="154"/>
      <c r="D236" s="150" t="s">
        <v>156</v>
      </c>
      <c r="E236" s="155" t="s">
        <v>1</v>
      </c>
      <c r="F236" s="156" t="s">
        <v>876</v>
      </c>
      <c r="H236" s="155" t="s">
        <v>1</v>
      </c>
      <c r="I236" s="157"/>
      <c r="L236" s="154"/>
      <c r="M236" s="158"/>
      <c r="T236" s="159"/>
      <c r="AT236" s="155" t="s">
        <v>156</v>
      </c>
      <c r="AU236" s="155" t="s">
        <v>90</v>
      </c>
      <c r="AV236" s="12" t="s">
        <v>88</v>
      </c>
      <c r="AW236" s="12" t="s">
        <v>35</v>
      </c>
      <c r="AX236" s="12" t="s">
        <v>80</v>
      </c>
      <c r="AY236" s="155" t="s">
        <v>144</v>
      </c>
    </row>
    <row r="237" spans="2:65" s="13" customFormat="1">
      <c r="B237" s="160"/>
      <c r="D237" s="150" t="s">
        <v>156</v>
      </c>
      <c r="E237" s="161" t="s">
        <v>1</v>
      </c>
      <c r="F237" s="162" t="s">
        <v>882</v>
      </c>
      <c r="H237" s="163">
        <v>277.33999999999997</v>
      </c>
      <c r="I237" s="164"/>
      <c r="L237" s="160"/>
      <c r="M237" s="165"/>
      <c r="T237" s="166"/>
      <c r="AT237" s="161" t="s">
        <v>156</v>
      </c>
      <c r="AU237" s="161" t="s">
        <v>90</v>
      </c>
      <c r="AV237" s="13" t="s">
        <v>90</v>
      </c>
      <c r="AW237" s="13" t="s">
        <v>35</v>
      </c>
      <c r="AX237" s="13" t="s">
        <v>80</v>
      </c>
      <c r="AY237" s="161" t="s">
        <v>144</v>
      </c>
    </row>
    <row r="238" spans="2:65" s="12" customFormat="1">
      <c r="B238" s="154"/>
      <c r="D238" s="150" t="s">
        <v>156</v>
      </c>
      <c r="E238" s="155" t="s">
        <v>1</v>
      </c>
      <c r="F238" s="156" t="s">
        <v>202</v>
      </c>
      <c r="H238" s="155" t="s">
        <v>1</v>
      </c>
      <c r="I238" s="157"/>
      <c r="L238" s="154"/>
      <c r="M238" s="158"/>
      <c r="T238" s="159"/>
      <c r="AT238" s="155" t="s">
        <v>156</v>
      </c>
      <c r="AU238" s="155" t="s">
        <v>90</v>
      </c>
      <c r="AV238" s="12" t="s">
        <v>88</v>
      </c>
      <c r="AW238" s="12" t="s">
        <v>35</v>
      </c>
      <c r="AX238" s="12" t="s">
        <v>80</v>
      </c>
      <c r="AY238" s="155" t="s">
        <v>144</v>
      </c>
    </row>
    <row r="239" spans="2:65" s="12" customFormat="1">
      <c r="B239" s="154"/>
      <c r="D239" s="150" t="s">
        <v>156</v>
      </c>
      <c r="E239" s="155" t="s">
        <v>1</v>
      </c>
      <c r="F239" s="156" t="s">
        <v>95</v>
      </c>
      <c r="H239" s="155" t="s">
        <v>1</v>
      </c>
      <c r="I239" s="157"/>
      <c r="L239" s="154"/>
      <c r="M239" s="158"/>
      <c r="T239" s="159"/>
      <c r="AT239" s="155" t="s">
        <v>156</v>
      </c>
      <c r="AU239" s="155" t="s">
        <v>90</v>
      </c>
      <c r="AV239" s="12" t="s">
        <v>88</v>
      </c>
      <c r="AW239" s="12" t="s">
        <v>35</v>
      </c>
      <c r="AX239" s="12" t="s">
        <v>80</v>
      </c>
      <c r="AY239" s="155" t="s">
        <v>144</v>
      </c>
    </row>
    <row r="240" spans="2:65" s="12" customFormat="1">
      <c r="B240" s="154"/>
      <c r="D240" s="150" t="s">
        <v>156</v>
      </c>
      <c r="E240" s="155" t="s">
        <v>1</v>
      </c>
      <c r="F240" s="156" t="s">
        <v>530</v>
      </c>
      <c r="H240" s="155" t="s">
        <v>1</v>
      </c>
      <c r="I240" s="157"/>
      <c r="L240" s="154"/>
      <c r="M240" s="158"/>
      <c r="T240" s="159"/>
      <c r="AT240" s="155" t="s">
        <v>156</v>
      </c>
      <c r="AU240" s="155" t="s">
        <v>90</v>
      </c>
      <c r="AV240" s="12" t="s">
        <v>88</v>
      </c>
      <c r="AW240" s="12" t="s">
        <v>35</v>
      </c>
      <c r="AX240" s="12" t="s">
        <v>80</v>
      </c>
      <c r="AY240" s="155" t="s">
        <v>144</v>
      </c>
    </row>
    <row r="241" spans="2:65" s="13" customFormat="1">
      <c r="B241" s="160"/>
      <c r="D241" s="150" t="s">
        <v>156</v>
      </c>
      <c r="E241" s="161" t="s">
        <v>1</v>
      </c>
      <c r="F241" s="162" t="s">
        <v>883</v>
      </c>
      <c r="H241" s="163">
        <v>10.411</v>
      </c>
      <c r="I241" s="164"/>
      <c r="L241" s="160"/>
      <c r="M241" s="165"/>
      <c r="T241" s="166"/>
      <c r="AT241" s="161" t="s">
        <v>156</v>
      </c>
      <c r="AU241" s="161" t="s">
        <v>90</v>
      </c>
      <c r="AV241" s="13" t="s">
        <v>90</v>
      </c>
      <c r="AW241" s="13" t="s">
        <v>35</v>
      </c>
      <c r="AX241" s="13" t="s">
        <v>80</v>
      </c>
      <c r="AY241" s="161" t="s">
        <v>144</v>
      </c>
    </row>
    <row r="242" spans="2:65" s="14" customFormat="1">
      <c r="B242" s="167"/>
      <c r="D242" s="150" t="s">
        <v>156</v>
      </c>
      <c r="E242" s="168" t="s">
        <v>1</v>
      </c>
      <c r="F242" s="169" t="s">
        <v>159</v>
      </c>
      <c r="H242" s="170">
        <v>1213.2909999999999</v>
      </c>
      <c r="I242" s="171"/>
      <c r="L242" s="167"/>
      <c r="M242" s="172"/>
      <c r="T242" s="173"/>
      <c r="AT242" s="168" t="s">
        <v>156</v>
      </c>
      <c r="AU242" s="168" t="s">
        <v>90</v>
      </c>
      <c r="AV242" s="14" t="s">
        <v>160</v>
      </c>
      <c r="AW242" s="14" t="s">
        <v>35</v>
      </c>
      <c r="AX242" s="14" t="s">
        <v>88</v>
      </c>
      <c r="AY242" s="168" t="s">
        <v>144</v>
      </c>
    </row>
    <row r="243" spans="2:65" s="1" customFormat="1" ht="21.75" customHeight="1">
      <c r="B243" s="136"/>
      <c r="C243" s="137" t="s">
        <v>152</v>
      </c>
      <c r="D243" s="137" t="s">
        <v>147</v>
      </c>
      <c r="E243" s="138" t="s">
        <v>533</v>
      </c>
      <c r="F243" s="139" t="s">
        <v>534</v>
      </c>
      <c r="G243" s="140" t="s">
        <v>150</v>
      </c>
      <c r="H243" s="141">
        <v>1213.2909999999999</v>
      </c>
      <c r="I243" s="142"/>
      <c r="J243" s="143">
        <f>ROUND(I243*H243,2)</f>
        <v>0</v>
      </c>
      <c r="K243" s="139" t="s">
        <v>176</v>
      </c>
      <c r="L243" s="32"/>
      <c r="M243" s="144" t="s">
        <v>1</v>
      </c>
      <c r="N243" s="145" t="s">
        <v>45</v>
      </c>
      <c r="P243" s="146">
        <f>O243*H243</f>
        <v>0</v>
      </c>
      <c r="Q243" s="146">
        <v>0</v>
      </c>
      <c r="R243" s="146">
        <f>Q243*H243</f>
        <v>0</v>
      </c>
      <c r="S243" s="146">
        <v>0</v>
      </c>
      <c r="T243" s="147">
        <f>S243*H243</f>
        <v>0</v>
      </c>
      <c r="AR243" s="148" t="s">
        <v>160</v>
      </c>
      <c r="AT243" s="148" t="s">
        <v>147</v>
      </c>
      <c r="AU243" s="148" t="s">
        <v>90</v>
      </c>
      <c r="AY243" s="17" t="s">
        <v>144</v>
      </c>
      <c r="BE243" s="149">
        <f>IF(N243="základní",J243,0)</f>
        <v>0</v>
      </c>
      <c r="BF243" s="149">
        <f>IF(N243="snížená",J243,0)</f>
        <v>0</v>
      </c>
      <c r="BG243" s="149">
        <f>IF(N243="zákl. přenesená",J243,0)</f>
        <v>0</v>
      </c>
      <c r="BH243" s="149">
        <f>IF(N243="sníž. přenesená",J243,0)</f>
        <v>0</v>
      </c>
      <c r="BI243" s="149">
        <f>IF(N243="nulová",J243,0)</f>
        <v>0</v>
      </c>
      <c r="BJ243" s="17" t="s">
        <v>88</v>
      </c>
      <c r="BK243" s="149">
        <f>ROUND(I243*H243,2)</f>
        <v>0</v>
      </c>
      <c r="BL243" s="17" t="s">
        <v>160</v>
      </c>
      <c r="BM243" s="148" t="s">
        <v>884</v>
      </c>
    </row>
    <row r="244" spans="2:65" s="1" customFormat="1" ht="48.75">
      <c r="B244" s="32"/>
      <c r="D244" s="150" t="s">
        <v>178</v>
      </c>
      <c r="F244" s="174" t="s">
        <v>536</v>
      </c>
      <c r="I244" s="152"/>
      <c r="L244" s="32"/>
      <c r="M244" s="153"/>
      <c r="T244" s="56"/>
      <c r="AT244" s="17" t="s">
        <v>178</v>
      </c>
      <c r="AU244" s="17" t="s">
        <v>90</v>
      </c>
    </row>
    <row r="245" spans="2:65" s="1" customFormat="1">
      <c r="B245" s="32"/>
      <c r="D245" s="175" t="s">
        <v>180</v>
      </c>
      <c r="F245" s="176" t="s">
        <v>537</v>
      </c>
      <c r="I245" s="152"/>
      <c r="L245" s="32"/>
      <c r="M245" s="153"/>
      <c r="T245" s="56"/>
      <c r="AT245" s="17" t="s">
        <v>180</v>
      </c>
      <c r="AU245" s="17" t="s">
        <v>90</v>
      </c>
    </row>
    <row r="246" spans="2:65" s="1" customFormat="1" ht="24.2" customHeight="1">
      <c r="B246" s="136"/>
      <c r="C246" s="137" t="s">
        <v>389</v>
      </c>
      <c r="D246" s="137" t="s">
        <v>147</v>
      </c>
      <c r="E246" s="138" t="s">
        <v>539</v>
      </c>
      <c r="F246" s="139" t="s">
        <v>540</v>
      </c>
      <c r="G246" s="140" t="s">
        <v>194</v>
      </c>
      <c r="H246" s="141">
        <v>70.831999999999994</v>
      </c>
      <c r="I246" s="142"/>
      <c r="J246" s="143">
        <f>ROUND(I246*H246,2)</f>
        <v>0</v>
      </c>
      <c r="K246" s="139" t="s">
        <v>176</v>
      </c>
      <c r="L246" s="32"/>
      <c r="M246" s="144" t="s">
        <v>1</v>
      </c>
      <c r="N246" s="145" t="s">
        <v>45</v>
      </c>
      <c r="P246" s="146">
        <f>O246*H246</f>
        <v>0</v>
      </c>
      <c r="Q246" s="146">
        <v>1.09528</v>
      </c>
      <c r="R246" s="146">
        <f>Q246*H246</f>
        <v>77.580872959999994</v>
      </c>
      <c r="S246" s="146">
        <v>0</v>
      </c>
      <c r="T246" s="147">
        <f>S246*H246</f>
        <v>0</v>
      </c>
      <c r="AR246" s="148" t="s">
        <v>160</v>
      </c>
      <c r="AT246" s="148" t="s">
        <v>147</v>
      </c>
      <c r="AU246" s="148" t="s">
        <v>90</v>
      </c>
      <c r="AY246" s="17" t="s">
        <v>144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88</v>
      </c>
      <c r="BK246" s="149">
        <f>ROUND(I246*H246,2)</f>
        <v>0</v>
      </c>
      <c r="BL246" s="17" t="s">
        <v>160</v>
      </c>
      <c r="BM246" s="148" t="s">
        <v>885</v>
      </c>
    </row>
    <row r="247" spans="2:65" s="1" customFormat="1" ht="48.75">
      <c r="B247" s="32"/>
      <c r="D247" s="150" t="s">
        <v>178</v>
      </c>
      <c r="F247" s="174" t="s">
        <v>886</v>
      </c>
      <c r="I247" s="152"/>
      <c r="L247" s="32"/>
      <c r="M247" s="153"/>
      <c r="T247" s="56"/>
      <c r="AT247" s="17" t="s">
        <v>178</v>
      </c>
      <c r="AU247" s="17" t="s">
        <v>90</v>
      </c>
    </row>
    <row r="248" spans="2:65" s="1" customFormat="1">
      <c r="B248" s="32"/>
      <c r="D248" s="175" t="s">
        <v>180</v>
      </c>
      <c r="F248" s="176" t="s">
        <v>543</v>
      </c>
      <c r="I248" s="152"/>
      <c r="L248" s="32"/>
      <c r="M248" s="153"/>
      <c r="T248" s="56"/>
      <c r="AT248" s="17" t="s">
        <v>180</v>
      </c>
      <c r="AU248" s="17" t="s">
        <v>90</v>
      </c>
    </row>
    <row r="249" spans="2:65" s="12" customFormat="1">
      <c r="B249" s="154"/>
      <c r="D249" s="150" t="s">
        <v>156</v>
      </c>
      <c r="E249" s="155" t="s">
        <v>1</v>
      </c>
      <c r="F249" s="156" t="s">
        <v>887</v>
      </c>
      <c r="H249" s="155" t="s">
        <v>1</v>
      </c>
      <c r="I249" s="157"/>
      <c r="L249" s="154"/>
      <c r="M249" s="158"/>
      <c r="T249" s="159"/>
      <c r="AT249" s="155" t="s">
        <v>156</v>
      </c>
      <c r="AU249" s="155" t="s">
        <v>90</v>
      </c>
      <c r="AV249" s="12" t="s">
        <v>88</v>
      </c>
      <c r="AW249" s="12" t="s">
        <v>35</v>
      </c>
      <c r="AX249" s="12" t="s">
        <v>80</v>
      </c>
      <c r="AY249" s="155" t="s">
        <v>144</v>
      </c>
    </row>
    <row r="250" spans="2:65" s="12" customFormat="1">
      <c r="B250" s="154"/>
      <c r="D250" s="150" t="s">
        <v>156</v>
      </c>
      <c r="E250" s="155" t="s">
        <v>1</v>
      </c>
      <c r="F250" s="156" t="s">
        <v>888</v>
      </c>
      <c r="H250" s="155" t="s">
        <v>1</v>
      </c>
      <c r="I250" s="157"/>
      <c r="L250" s="154"/>
      <c r="M250" s="158"/>
      <c r="T250" s="159"/>
      <c r="AT250" s="155" t="s">
        <v>156</v>
      </c>
      <c r="AU250" s="155" t="s">
        <v>90</v>
      </c>
      <c r="AV250" s="12" t="s">
        <v>88</v>
      </c>
      <c r="AW250" s="12" t="s">
        <v>35</v>
      </c>
      <c r="AX250" s="12" t="s">
        <v>80</v>
      </c>
      <c r="AY250" s="155" t="s">
        <v>144</v>
      </c>
    </row>
    <row r="251" spans="2:65" s="13" customFormat="1">
      <c r="B251" s="160"/>
      <c r="D251" s="150" t="s">
        <v>156</v>
      </c>
      <c r="E251" s="161" t="s">
        <v>1</v>
      </c>
      <c r="F251" s="162" t="s">
        <v>889</v>
      </c>
      <c r="H251" s="163">
        <v>66.918000000000006</v>
      </c>
      <c r="I251" s="164"/>
      <c r="L251" s="160"/>
      <c r="M251" s="165"/>
      <c r="T251" s="166"/>
      <c r="AT251" s="161" t="s">
        <v>156</v>
      </c>
      <c r="AU251" s="161" t="s">
        <v>90</v>
      </c>
      <c r="AV251" s="13" t="s">
        <v>90</v>
      </c>
      <c r="AW251" s="13" t="s">
        <v>35</v>
      </c>
      <c r="AX251" s="13" t="s">
        <v>80</v>
      </c>
      <c r="AY251" s="161" t="s">
        <v>144</v>
      </c>
    </row>
    <row r="252" spans="2:65" s="12" customFormat="1">
      <c r="B252" s="154"/>
      <c r="D252" s="150" t="s">
        <v>156</v>
      </c>
      <c r="E252" s="155" t="s">
        <v>1</v>
      </c>
      <c r="F252" s="156" t="s">
        <v>876</v>
      </c>
      <c r="H252" s="155" t="s">
        <v>1</v>
      </c>
      <c r="I252" s="157"/>
      <c r="L252" s="154"/>
      <c r="M252" s="158"/>
      <c r="T252" s="159"/>
      <c r="AT252" s="155" t="s">
        <v>156</v>
      </c>
      <c r="AU252" s="155" t="s">
        <v>90</v>
      </c>
      <c r="AV252" s="12" t="s">
        <v>88</v>
      </c>
      <c r="AW252" s="12" t="s">
        <v>35</v>
      </c>
      <c r="AX252" s="12" t="s">
        <v>80</v>
      </c>
      <c r="AY252" s="155" t="s">
        <v>144</v>
      </c>
    </row>
    <row r="253" spans="2:65" s="13" customFormat="1">
      <c r="B253" s="160"/>
      <c r="D253" s="150" t="s">
        <v>156</v>
      </c>
      <c r="E253" s="161" t="s">
        <v>1</v>
      </c>
      <c r="F253" s="162" t="s">
        <v>890</v>
      </c>
      <c r="H253" s="163">
        <v>3.464</v>
      </c>
      <c r="I253" s="164"/>
      <c r="L253" s="160"/>
      <c r="M253" s="165"/>
      <c r="T253" s="166"/>
      <c r="AT253" s="161" t="s">
        <v>156</v>
      </c>
      <c r="AU253" s="161" t="s">
        <v>90</v>
      </c>
      <c r="AV253" s="13" t="s">
        <v>90</v>
      </c>
      <c r="AW253" s="13" t="s">
        <v>35</v>
      </c>
      <c r="AX253" s="13" t="s">
        <v>80</v>
      </c>
      <c r="AY253" s="161" t="s">
        <v>144</v>
      </c>
    </row>
    <row r="254" spans="2:65" s="12" customFormat="1">
      <c r="B254" s="154"/>
      <c r="D254" s="150" t="s">
        <v>156</v>
      </c>
      <c r="E254" s="155" t="s">
        <v>1</v>
      </c>
      <c r="F254" s="156" t="s">
        <v>202</v>
      </c>
      <c r="H254" s="155" t="s">
        <v>1</v>
      </c>
      <c r="I254" s="157"/>
      <c r="L254" s="154"/>
      <c r="M254" s="158"/>
      <c r="T254" s="159"/>
      <c r="AT254" s="155" t="s">
        <v>156</v>
      </c>
      <c r="AU254" s="155" t="s">
        <v>90</v>
      </c>
      <c r="AV254" s="12" t="s">
        <v>88</v>
      </c>
      <c r="AW254" s="12" t="s">
        <v>35</v>
      </c>
      <c r="AX254" s="12" t="s">
        <v>80</v>
      </c>
      <c r="AY254" s="155" t="s">
        <v>144</v>
      </c>
    </row>
    <row r="255" spans="2:65" s="12" customFormat="1">
      <c r="B255" s="154"/>
      <c r="D255" s="150" t="s">
        <v>156</v>
      </c>
      <c r="E255" s="155" t="s">
        <v>1</v>
      </c>
      <c r="F255" s="156" t="s">
        <v>95</v>
      </c>
      <c r="H255" s="155" t="s">
        <v>1</v>
      </c>
      <c r="I255" s="157"/>
      <c r="L255" s="154"/>
      <c r="M255" s="158"/>
      <c r="T255" s="159"/>
      <c r="AT255" s="155" t="s">
        <v>156</v>
      </c>
      <c r="AU255" s="155" t="s">
        <v>90</v>
      </c>
      <c r="AV255" s="12" t="s">
        <v>88</v>
      </c>
      <c r="AW255" s="12" t="s">
        <v>35</v>
      </c>
      <c r="AX255" s="12" t="s">
        <v>80</v>
      </c>
      <c r="AY255" s="155" t="s">
        <v>144</v>
      </c>
    </row>
    <row r="256" spans="2:65" s="13" customFormat="1">
      <c r="B256" s="160"/>
      <c r="D256" s="150" t="s">
        <v>156</v>
      </c>
      <c r="E256" s="161" t="s">
        <v>1</v>
      </c>
      <c r="F256" s="162" t="s">
        <v>891</v>
      </c>
      <c r="H256" s="163">
        <v>0.45</v>
      </c>
      <c r="I256" s="164"/>
      <c r="L256" s="160"/>
      <c r="M256" s="165"/>
      <c r="T256" s="166"/>
      <c r="AT256" s="161" t="s">
        <v>156</v>
      </c>
      <c r="AU256" s="161" t="s">
        <v>90</v>
      </c>
      <c r="AV256" s="13" t="s">
        <v>90</v>
      </c>
      <c r="AW256" s="13" t="s">
        <v>35</v>
      </c>
      <c r="AX256" s="13" t="s">
        <v>80</v>
      </c>
      <c r="AY256" s="161" t="s">
        <v>144</v>
      </c>
    </row>
    <row r="257" spans="2:65" s="14" customFormat="1">
      <c r="B257" s="167"/>
      <c r="D257" s="150" t="s">
        <v>156</v>
      </c>
      <c r="E257" s="168" t="s">
        <v>1</v>
      </c>
      <c r="F257" s="169" t="s">
        <v>159</v>
      </c>
      <c r="H257" s="170">
        <v>70.832000000000008</v>
      </c>
      <c r="I257" s="171"/>
      <c r="L257" s="167"/>
      <c r="M257" s="172"/>
      <c r="T257" s="173"/>
      <c r="AT257" s="168" t="s">
        <v>156</v>
      </c>
      <c r="AU257" s="168" t="s">
        <v>90</v>
      </c>
      <c r="AV257" s="14" t="s">
        <v>160</v>
      </c>
      <c r="AW257" s="14" t="s">
        <v>35</v>
      </c>
      <c r="AX257" s="14" t="s">
        <v>88</v>
      </c>
      <c r="AY257" s="168" t="s">
        <v>144</v>
      </c>
    </row>
    <row r="258" spans="2:65" s="11" customFormat="1" ht="22.9" customHeight="1">
      <c r="B258" s="124"/>
      <c r="D258" s="125" t="s">
        <v>79</v>
      </c>
      <c r="E258" s="134" t="s">
        <v>160</v>
      </c>
      <c r="F258" s="134" t="s">
        <v>546</v>
      </c>
      <c r="I258" s="127"/>
      <c r="J258" s="135">
        <f>BK258</f>
        <v>0</v>
      </c>
      <c r="L258" s="124"/>
      <c r="M258" s="129"/>
      <c r="P258" s="130">
        <f>SUM(P259:P284)</f>
        <v>0</v>
      </c>
      <c r="R258" s="130">
        <f>SUM(R259:R284)</f>
        <v>398.39005439999994</v>
      </c>
      <c r="T258" s="131">
        <f>SUM(T259:T284)</f>
        <v>0</v>
      </c>
      <c r="AR258" s="125" t="s">
        <v>88</v>
      </c>
      <c r="AT258" s="132" t="s">
        <v>79</v>
      </c>
      <c r="AU258" s="132" t="s">
        <v>88</v>
      </c>
      <c r="AY258" s="125" t="s">
        <v>144</v>
      </c>
      <c r="BK258" s="133">
        <f>SUM(BK259:BK284)</f>
        <v>0</v>
      </c>
    </row>
    <row r="259" spans="2:65" s="1" customFormat="1" ht="24.2" customHeight="1">
      <c r="B259" s="136"/>
      <c r="C259" s="137" t="s">
        <v>396</v>
      </c>
      <c r="D259" s="137" t="s">
        <v>147</v>
      </c>
      <c r="E259" s="138" t="s">
        <v>548</v>
      </c>
      <c r="F259" s="139" t="s">
        <v>549</v>
      </c>
      <c r="G259" s="140" t="s">
        <v>150</v>
      </c>
      <c r="H259" s="141">
        <v>277</v>
      </c>
      <c r="I259" s="142"/>
      <c r="J259" s="143">
        <f>ROUND(I259*H259,2)</f>
        <v>0</v>
      </c>
      <c r="K259" s="139" t="s">
        <v>176</v>
      </c>
      <c r="L259" s="32"/>
      <c r="M259" s="144" t="s">
        <v>1</v>
      </c>
      <c r="N259" s="145" t="s">
        <v>45</v>
      </c>
      <c r="P259" s="146">
        <f>O259*H259</f>
        <v>0</v>
      </c>
      <c r="Q259" s="146">
        <v>0</v>
      </c>
      <c r="R259" s="146">
        <f>Q259*H259</f>
        <v>0</v>
      </c>
      <c r="S259" s="146">
        <v>0</v>
      </c>
      <c r="T259" s="147">
        <f>S259*H259</f>
        <v>0</v>
      </c>
      <c r="AR259" s="148" t="s">
        <v>160</v>
      </c>
      <c r="AT259" s="148" t="s">
        <v>147</v>
      </c>
      <c r="AU259" s="148" t="s">
        <v>90</v>
      </c>
      <c r="AY259" s="17" t="s">
        <v>144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88</v>
      </c>
      <c r="BK259" s="149">
        <f>ROUND(I259*H259,2)</f>
        <v>0</v>
      </c>
      <c r="BL259" s="17" t="s">
        <v>160</v>
      </c>
      <c r="BM259" s="148" t="s">
        <v>892</v>
      </c>
    </row>
    <row r="260" spans="2:65" s="1" customFormat="1" ht="19.5">
      <c r="B260" s="32"/>
      <c r="D260" s="150" t="s">
        <v>178</v>
      </c>
      <c r="F260" s="174" t="s">
        <v>551</v>
      </c>
      <c r="I260" s="152"/>
      <c r="L260" s="32"/>
      <c r="M260" s="153"/>
      <c r="T260" s="56"/>
      <c r="AT260" s="17" t="s">
        <v>178</v>
      </c>
      <c r="AU260" s="17" t="s">
        <v>90</v>
      </c>
    </row>
    <row r="261" spans="2:65" s="1" customFormat="1">
      <c r="B261" s="32"/>
      <c r="D261" s="175" t="s">
        <v>180</v>
      </c>
      <c r="F261" s="176" t="s">
        <v>552</v>
      </c>
      <c r="I261" s="152"/>
      <c r="L261" s="32"/>
      <c r="M261" s="153"/>
      <c r="T261" s="56"/>
      <c r="AT261" s="17" t="s">
        <v>180</v>
      </c>
      <c r="AU261" s="17" t="s">
        <v>90</v>
      </c>
    </row>
    <row r="262" spans="2:65" s="12" customFormat="1">
      <c r="B262" s="154"/>
      <c r="D262" s="150" t="s">
        <v>156</v>
      </c>
      <c r="E262" s="155" t="s">
        <v>1</v>
      </c>
      <c r="F262" s="156" t="s">
        <v>825</v>
      </c>
      <c r="H262" s="155" t="s">
        <v>1</v>
      </c>
      <c r="I262" s="157"/>
      <c r="L262" s="154"/>
      <c r="M262" s="158"/>
      <c r="T262" s="159"/>
      <c r="AT262" s="155" t="s">
        <v>156</v>
      </c>
      <c r="AU262" s="155" t="s">
        <v>90</v>
      </c>
      <c r="AV262" s="12" t="s">
        <v>88</v>
      </c>
      <c r="AW262" s="12" t="s">
        <v>35</v>
      </c>
      <c r="AX262" s="12" t="s">
        <v>80</v>
      </c>
      <c r="AY262" s="155" t="s">
        <v>144</v>
      </c>
    </row>
    <row r="263" spans="2:65" s="12" customFormat="1">
      <c r="B263" s="154"/>
      <c r="D263" s="150" t="s">
        <v>156</v>
      </c>
      <c r="E263" s="155" t="s">
        <v>1</v>
      </c>
      <c r="F263" s="156" t="s">
        <v>893</v>
      </c>
      <c r="H263" s="155" t="s">
        <v>1</v>
      </c>
      <c r="I263" s="157"/>
      <c r="L263" s="154"/>
      <c r="M263" s="158"/>
      <c r="T263" s="159"/>
      <c r="AT263" s="155" t="s">
        <v>156</v>
      </c>
      <c r="AU263" s="155" t="s">
        <v>90</v>
      </c>
      <c r="AV263" s="12" t="s">
        <v>88</v>
      </c>
      <c r="AW263" s="12" t="s">
        <v>35</v>
      </c>
      <c r="AX263" s="12" t="s">
        <v>80</v>
      </c>
      <c r="AY263" s="155" t="s">
        <v>144</v>
      </c>
    </row>
    <row r="264" spans="2:65" s="13" customFormat="1">
      <c r="B264" s="160"/>
      <c r="D264" s="150" t="s">
        <v>156</v>
      </c>
      <c r="E264" s="161" t="s">
        <v>1</v>
      </c>
      <c r="F264" s="162" t="s">
        <v>894</v>
      </c>
      <c r="H264" s="163">
        <v>277</v>
      </c>
      <c r="I264" s="164"/>
      <c r="L264" s="160"/>
      <c r="M264" s="165"/>
      <c r="T264" s="166"/>
      <c r="AT264" s="161" t="s">
        <v>156</v>
      </c>
      <c r="AU264" s="161" t="s">
        <v>90</v>
      </c>
      <c r="AV264" s="13" t="s">
        <v>90</v>
      </c>
      <c r="AW264" s="13" t="s">
        <v>35</v>
      </c>
      <c r="AX264" s="13" t="s">
        <v>80</v>
      </c>
      <c r="AY264" s="161" t="s">
        <v>144</v>
      </c>
    </row>
    <row r="265" spans="2:65" s="14" customFormat="1">
      <c r="B265" s="167"/>
      <c r="D265" s="150" t="s">
        <v>156</v>
      </c>
      <c r="E265" s="168" t="s">
        <v>1</v>
      </c>
      <c r="F265" s="169" t="s">
        <v>159</v>
      </c>
      <c r="H265" s="170">
        <v>277</v>
      </c>
      <c r="I265" s="171"/>
      <c r="L265" s="167"/>
      <c r="M265" s="172"/>
      <c r="T265" s="173"/>
      <c r="AT265" s="168" t="s">
        <v>156</v>
      </c>
      <c r="AU265" s="168" t="s">
        <v>90</v>
      </c>
      <c r="AV265" s="14" t="s">
        <v>160</v>
      </c>
      <c r="AW265" s="14" t="s">
        <v>35</v>
      </c>
      <c r="AX265" s="14" t="s">
        <v>88</v>
      </c>
      <c r="AY265" s="168" t="s">
        <v>144</v>
      </c>
    </row>
    <row r="266" spans="2:65" s="1" customFormat="1" ht="16.5" customHeight="1">
      <c r="B266" s="136"/>
      <c r="C266" s="137" t="s">
        <v>404</v>
      </c>
      <c r="D266" s="137" t="s">
        <v>147</v>
      </c>
      <c r="E266" s="138" t="s">
        <v>895</v>
      </c>
      <c r="F266" s="139" t="s">
        <v>896</v>
      </c>
      <c r="G266" s="140" t="s">
        <v>312</v>
      </c>
      <c r="H266" s="141">
        <v>64.38</v>
      </c>
      <c r="I266" s="142"/>
      <c r="J266" s="143">
        <f>ROUND(I266*H266,2)</f>
        <v>0</v>
      </c>
      <c r="K266" s="139" t="s">
        <v>151</v>
      </c>
      <c r="L266" s="32"/>
      <c r="M266" s="144" t="s">
        <v>1</v>
      </c>
      <c r="N266" s="145" t="s">
        <v>45</v>
      </c>
      <c r="P266" s="146">
        <f>O266*H266</f>
        <v>0</v>
      </c>
      <c r="Q266" s="146">
        <v>2.13408</v>
      </c>
      <c r="R266" s="146">
        <f>Q266*H266</f>
        <v>137.39207039999999</v>
      </c>
      <c r="S266" s="146">
        <v>0</v>
      </c>
      <c r="T266" s="147">
        <f>S266*H266</f>
        <v>0</v>
      </c>
      <c r="AR266" s="148" t="s">
        <v>160</v>
      </c>
      <c r="AT266" s="148" t="s">
        <v>147</v>
      </c>
      <c r="AU266" s="148" t="s">
        <v>90</v>
      </c>
      <c r="AY266" s="17" t="s">
        <v>144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88</v>
      </c>
      <c r="BK266" s="149">
        <f>ROUND(I266*H266,2)</f>
        <v>0</v>
      </c>
      <c r="BL266" s="17" t="s">
        <v>160</v>
      </c>
      <c r="BM266" s="148" t="s">
        <v>897</v>
      </c>
    </row>
    <row r="267" spans="2:65" s="12" customFormat="1">
      <c r="B267" s="154"/>
      <c r="D267" s="150" t="s">
        <v>156</v>
      </c>
      <c r="E267" s="155" t="s">
        <v>1</v>
      </c>
      <c r="F267" s="156" t="s">
        <v>825</v>
      </c>
      <c r="H267" s="155" t="s">
        <v>1</v>
      </c>
      <c r="I267" s="157"/>
      <c r="L267" s="154"/>
      <c r="M267" s="158"/>
      <c r="T267" s="159"/>
      <c r="AT267" s="155" t="s">
        <v>156</v>
      </c>
      <c r="AU267" s="155" t="s">
        <v>90</v>
      </c>
      <c r="AV267" s="12" t="s">
        <v>88</v>
      </c>
      <c r="AW267" s="12" t="s">
        <v>35</v>
      </c>
      <c r="AX267" s="12" t="s">
        <v>80</v>
      </c>
      <c r="AY267" s="155" t="s">
        <v>144</v>
      </c>
    </row>
    <row r="268" spans="2:65" s="12" customFormat="1">
      <c r="B268" s="154"/>
      <c r="D268" s="150" t="s">
        <v>156</v>
      </c>
      <c r="E268" s="155" t="s">
        <v>1</v>
      </c>
      <c r="F268" s="156" t="s">
        <v>896</v>
      </c>
      <c r="H268" s="155" t="s">
        <v>1</v>
      </c>
      <c r="I268" s="157"/>
      <c r="L268" s="154"/>
      <c r="M268" s="158"/>
      <c r="T268" s="159"/>
      <c r="AT268" s="155" t="s">
        <v>156</v>
      </c>
      <c r="AU268" s="155" t="s">
        <v>90</v>
      </c>
      <c r="AV268" s="12" t="s">
        <v>88</v>
      </c>
      <c r="AW268" s="12" t="s">
        <v>35</v>
      </c>
      <c r="AX268" s="12" t="s">
        <v>80</v>
      </c>
      <c r="AY268" s="155" t="s">
        <v>144</v>
      </c>
    </row>
    <row r="269" spans="2:65" s="13" customFormat="1">
      <c r="B269" s="160"/>
      <c r="D269" s="150" t="s">
        <v>156</v>
      </c>
      <c r="E269" s="161" t="s">
        <v>1</v>
      </c>
      <c r="F269" s="162" t="s">
        <v>898</v>
      </c>
      <c r="H269" s="163">
        <v>64.38</v>
      </c>
      <c r="I269" s="164"/>
      <c r="L269" s="160"/>
      <c r="M269" s="165"/>
      <c r="T269" s="166"/>
      <c r="AT269" s="161" t="s">
        <v>156</v>
      </c>
      <c r="AU269" s="161" t="s">
        <v>90</v>
      </c>
      <c r="AV269" s="13" t="s">
        <v>90</v>
      </c>
      <c r="AW269" s="13" t="s">
        <v>35</v>
      </c>
      <c r="AX269" s="13" t="s">
        <v>80</v>
      </c>
      <c r="AY269" s="161" t="s">
        <v>144</v>
      </c>
    </row>
    <row r="270" spans="2:65" s="14" customFormat="1">
      <c r="B270" s="167"/>
      <c r="D270" s="150" t="s">
        <v>156</v>
      </c>
      <c r="E270" s="168" t="s">
        <v>1</v>
      </c>
      <c r="F270" s="169" t="s">
        <v>159</v>
      </c>
      <c r="H270" s="170">
        <v>64.38</v>
      </c>
      <c r="I270" s="171"/>
      <c r="L270" s="167"/>
      <c r="M270" s="172"/>
      <c r="T270" s="173"/>
      <c r="AT270" s="168" t="s">
        <v>156</v>
      </c>
      <c r="AU270" s="168" t="s">
        <v>90</v>
      </c>
      <c r="AV270" s="14" t="s">
        <v>160</v>
      </c>
      <c r="AW270" s="14" t="s">
        <v>35</v>
      </c>
      <c r="AX270" s="14" t="s">
        <v>88</v>
      </c>
      <c r="AY270" s="168" t="s">
        <v>144</v>
      </c>
    </row>
    <row r="271" spans="2:65" s="1" customFormat="1" ht="24.2" customHeight="1">
      <c r="B271" s="136"/>
      <c r="C271" s="137" t="s">
        <v>411</v>
      </c>
      <c r="D271" s="137" t="s">
        <v>147</v>
      </c>
      <c r="E271" s="138" t="s">
        <v>899</v>
      </c>
      <c r="F271" s="139" t="s">
        <v>900</v>
      </c>
      <c r="G271" s="140" t="s">
        <v>312</v>
      </c>
      <c r="H271" s="141">
        <v>122.3</v>
      </c>
      <c r="I271" s="142"/>
      <c r="J271" s="143">
        <f>ROUND(I271*H271,2)</f>
        <v>0</v>
      </c>
      <c r="K271" s="139" t="s">
        <v>176</v>
      </c>
      <c r="L271" s="32"/>
      <c r="M271" s="144" t="s">
        <v>1</v>
      </c>
      <c r="N271" s="145" t="s">
        <v>45</v>
      </c>
      <c r="P271" s="146">
        <f>O271*H271</f>
        <v>0</v>
      </c>
      <c r="Q271" s="146">
        <v>2.13408</v>
      </c>
      <c r="R271" s="146">
        <f>Q271*H271</f>
        <v>260.99798399999997</v>
      </c>
      <c r="S271" s="146">
        <v>0</v>
      </c>
      <c r="T271" s="147">
        <f>S271*H271</f>
        <v>0</v>
      </c>
      <c r="AR271" s="148" t="s">
        <v>160</v>
      </c>
      <c r="AT271" s="148" t="s">
        <v>147</v>
      </c>
      <c r="AU271" s="148" t="s">
        <v>90</v>
      </c>
      <c r="AY271" s="17" t="s">
        <v>144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7" t="s">
        <v>88</v>
      </c>
      <c r="BK271" s="149">
        <f>ROUND(I271*H271,2)</f>
        <v>0</v>
      </c>
      <c r="BL271" s="17" t="s">
        <v>160</v>
      </c>
      <c r="BM271" s="148" t="s">
        <v>901</v>
      </c>
    </row>
    <row r="272" spans="2:65" s="1" customFormat="1" ht="29.25">
      <c r="B272" s="32"/>
      <c r="D272" s="150" t="s">
        <v>178</v>
      </c>
      <c r="F272" s="174" t="s">
        <v>902</v>
      </c>
      <c r="I272" s="152"/>
      <c r="L272" s="32"/>
      <c r="M272" s="153"/>
      <c r="T272" s="56"/>
      <c r="AT272" s="17" t="s">
        <v>178</v>
      </c>
      <c r="AU272" s="17" t="s">
        <v>90</v>
      </c>
    </row>
    <row r="273" spans="2:65" s="1" customFormat="1">
      <c r="B273" s="32"/>
      <c r="D273" s="175" t="s">
        <v>180</v>
      </c>
      <c r="F273" s="176" t="s">
        <v>903</v>
      </c>
      <c r="I273" s="152"/>
      <c r="L273" s="32"/>
      <c r="M273" s="153"/>
      <c r="T273" s="56"/>
      <c r="AT273" s="17" t="s">
        <v>180</v>
      </c>
      <c r="AU273" s="17" t="s">
        <v>90</v>
      </c>
    </row>
    <row r="274" spans="2:65" s="12" customFormat="1">
      <c r="B274" s="154"/>
      <c r="D274" s="150" t="s">
        <v>156</v>
      </c>
      <c r="E274" s="155" t="s">
        <v>1</v>
      </c>
      <c r="F274" s="156" t="s">
        <v>825</v>
      </c>
      <c r="H274" s="155" t="s">
        <v>1</v>
      </c>
      <c r="I274" s="157"/>
      <c r="L274" s="154"/>
      <c r="M274" s="158"/>
      <c r="T274" s="159"/>
      <c r="AT274" s="155" t="s">
        <v>156</v>
      </c>
      <c r="AU274" s="155" t="s">
        <v>90</v>
      </c>
      <c r="AV274" s="12" t="s">
        <v>88</v>
      </c>
      <c r="AW274" s="12" t="s">
        <v>35</v>
      </c>
      <c r="AX274" s="12" t="s">
        <v>80</v>
      </c>
      <c r="AY274" s="155" t="s">
        <v>144</v>
      </c>
    </row>
    <row r="275" spans="2:65" s="12" customFormat="1">
      <c r="B275" s="154"/>
      <c r="D275" s="150" t="s">
        <v>156</v>
      </c>
      <c r="E275" s="155" t="s">
        <v>1</v>
      </c>
      <c r="F275" s="156" t="s">
        <v>904</v>
      </c>
      <c r="H275" s="155" t="s">
        <v>1</v>
      </c>
      <c r="I275" s="157"/>
      <c r="L275" s="154"/>
      <c r="M275" s="158"/>
      <c r="T275" s="159"/>
      <c r="AT275" s="155" t="s">
        <v>156</v>
      </c>
      <c r="AU275" s="155" t="s">
        <v>90</v>
      </c>
      <c r="AV275" s="12" t="s">
        <v>88</v>
      </c>
      <c r="AW275" s="12" t="s">
        <v>35</v>
      </c>
      <c r="AX275" s="12" t="s">
        <v>80</v>
      </c>
      <c r="AY275" s="155" t="s">
        <v>144</v>
      </c>
    </row>
    <row r="276" spans="2:65" s="13" customFormat="1">
      <c r="B276" s="160"/>
      <c r="D276" s="150" t="s">
        <v>156</v>
      </c>
      <c r="E276" s="161" t="s">
        <v>1</v>
      </c>
      <c r="F276" s="162" t="s">
        <v>905</v>
      </c>
      <c r="H276" s="163">
        <v>122.3</v>
      </c>
      <c r="I276" s="164"/>
      <c r="L276" s="160"/>
      <c r="M276" s="165"/>
      <c r="T276" s="166"/>
      <c r="AT276" s="161" t="s">
        <v>156</v>
      </c>
      <c r="AU276" s="161" t="s">
        <v>90</v>
      </c>
      <c r="AV276" s="13" t="s">
        <v>90</v>
      </c>
      <c r="AW276" s="13" t="s">
        <v>35</v>
      </c>
      <c r="AX276" s="13" t="s">
        <v>80</v>
      </c>
      <c r="AY276" s="161" t="s">
        <v>144</v>
      </c>
    </row>
    <row r="277" spans="2:65" s="14" customFormat="1">
      <c r="B277" s="167"/>
      <c r="D277" s="150" t="s">
        <v>156</v>
      </c>
      <c r="E277" s="168" t="s">
        <v>1</v>
      </c>
      <c r="F277" s="169" t="s">
        <v>159</v>
      </c>
      <c r="H277" s="170">
        <v>122.3</v>
      </c>
      <c r="I277" s="171"/>
      <c r="L277" s="167"/>
      <c r="M277" s="172"/>
      <c r="T277" s="173"/>
      <c r="AT277" s="168" t="s">
        <v>156</v>
      </c>
      <c r="AU277" s="168" t="s">
        <v>90</v>
      </c>
      <c r="AV277" s="14" t="s">
        <v>160</v>
      </c>
      <c r="AW277" s="14" t="s">
        <v>35</v>
      </c>
      <c r="AX277" s="14" t="s">
        <v>88</v>
      </c>
      <c r="AY277" s="168" t="s">
        <v>144</v>
      </c>
    </row>
    <row r="278" spans="2:65" s="1" customFormat="1" ht="24.2" customHeight="1">
      <c r="B278" s="136"/>
      <c r="C278" s="137" t="s">
        <v>7</v>
      </c>
      <c r="D278" s="137" t="s">
        <v>147</v>
      </c>
      <c r="E278" s="138" t="s">
        <v>648</v>
      </c>
      <c r="F278" s="139" t="s">
        <v>649</v>
      </c>
      <c r="G278" s="140" t="s">
        <v>150</v>
      </c>
      <c r="H278" s="141">
        <v>110.5</v>
      </c>
      <c r="I278" s="142"/>
      <c r="J278" s="143">
        <f>ROUND(I278*H278,2)</f>
        <v>0</v>
      </c>
      <c r="K278" s="139" t="s">
        <v>176</v>
      </c>
      <c r="L278" s="32"/>
      <c r="M278" s="144" t="s">
        <v>1</v>
      </c>
      <c r="N278" s="145" t="s">
        <v>45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160</v>
      </c>
      <c r="AT278" s="148" t="s">
        <v>147</v>
      </c>
      <c r="AU278" s="148" t="s">
        <v>90</v>
      </c>
      <c r="AY278" s="17" t="s">
        <v>144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88</v>
      </c>
      <c r="BK278" s="149">
        <f>ROUND(I278*H278,2)</f>
        <v>0</v>
      </c>
      <c r="BL278" s="17" t="s">
        <v>160</v>
      </c>
      <c r="BM278" s="148" t="s">
        <v>906</v>
      </c>
    </row>
    <row r="279" spans="2:65" s="1" customFormat="1" ht="29.25">
      <c r="B279" s="32"/>
      <c r="D279" s="150" t="s">
        <v>178</v>
      </c>
      <c r="F279" s="174" t="s">
        <v>651</v>
      </c>
      <c r="I279" s="152"/>
      <c r="L279" s="32"/>
      <c r="M279" s="153"/>
      <c r="T279" s="56"/>
      <c r="AT279" s="17" t="s">
        <v>178</v>
      </c>
      <c r="AU279" s="17" t="s">
        <v>90</v>
      </c>
    </row>
    <row r="280" spans="2:65" s="1" customFormat="1">
      <c r="B280" s="32"/>
      <c r="D280" s="175" t="s">
        <v>180</v>
      </c>
      <c r="F280" s="176" t="s">
        <v>652</v>
      </c>
      <c r="I280" s="152"/>
      <c r="L280" s="32"/>
      <c r="M280" s="153"/>
      <c r="T280" s="56"/>
      <c r="AT280" s="17" t="s">
        <v>180</v>
      </c>
      <c r="AU280" s="17" t="s">
        <v>90</v>
      </c>
    </row>
    <row r="281" spans="2:65" s="12" customFormat="1">
      <c r="B281" s="154"/>
      <c r="D281" s="150" t="s">
        <v>156</v>
      </c>
      <c r="E281" s="155" t="s">
        <v>1</v>
      </c>
      <c r="F281" s="156" t="s">
        <v>825</v>
      </c>
      <c r="H281" s="155" t="s">
        <v>1</v>
      </c>
      <c r="I281" s="157"/>
      <c r="L281" s="154"/>
      <c r="M281" s="158"/>
      <c r="T281" s="159"/>
      <c r="AT281" s="155" t="s">
        <v>156</v>
      </c>
      <c r="AU281" s="155" t="s">
        <v>90</v>
      </c>
      <c r="AV281" s="12" t="s">
        <v>88</v>
      </c>
      <c r="AW281" s="12" t="s">
        <v>35</v>
      </c>
      <c r="AX281" s="12" t="s">
        <v>80</v>
      </c>
      <c r="AY281" s="155" t="s">
        <v>144</v>
      </c>
    </row>
    <row r="282" spans="2:65" s="12" customFormat="1">
      <c r="B282" s="154"/>
      <c r="D282" s="150" t="s">
        <v>156</v>
      </c>
      <c r="E282" s="155" t="s">
        <v>1</v>
      </c>
      <c r="F282" s="156" t="s">
        <v>904</v>
      </c>
      <c r="H282" s="155" t="s">
        <v>1</v>
      </c>
      <c r="I282" s="157"/>
      <c r="L282" s="154"/>
      <c r="M282" s="158"/>
      <c r="T282" s="159"/>
      <c r="AT282" s="155" t="s">
        <v>156</v>
      </c>
      <c r="AU282" s="155" t="s">
        <v>90</v>
      </c>
      <c r="AV282" s="12" t="s">
        <v>88</v>
      </c>
      <c r="AW282" s="12" t="s">
        <v>35</v>
      </c>
      <c r="AX282" s="12" t="s">
        <v>80</v>
      </c>
      <c r="AY282" s="155" t="s">
        <v>144</v>
      </c>
    </row>
    <row r="283" spans="2:65" s="13" customFormat="1">
      <c r="B283" s="160"/>
      <c r="D283" s="150" t="s">
        <v>156</v>
      </c>
      <c r="E283" s="161" t="s">
        <v>1</v>
      </c>
      <c r="F283" s="162" t="s">
        <v>907</v>
      </c>
      <c r="H283" s="163">
        <v>110.5</v>
      </c>
      <c r="I283" s="164"/>
      <c r="L283" s="160"/>
      <c r="M283" s="165"/>
      <c r="T283" s="166"/>
      <c r="AT283" s="161" t="s">
        <v>156</v>
      </c>
      <c r="AU283" s="161" t="s">
        <v>90</v>
      </c>
      <c r="AV283" s="13" t="s">
        <v>90</v>
      </c>
      <c r="AW283" s="13" t="s">
        <v>35</v>
      </c>
      <c r="AX283" s="13" t="s">
        <v>80</v>
      </c>
      <c r="AY283" s="161" t="s">
        <v>144</v>
      </c>
    </row>
    <row r="284" spans="2:65" s="14" customFormat="1">
      <c r="B284" s="167"/>
      <c r="D284" s="150" t="s">
        <v>156</v>
      </c>
      <c r="E284" s="168" t="s">
        <v>1</v>
      </c>
      <c r="F284" s="169" t="s">
        <v>159</v>
      </c>
      <c r="H284" s="170">
        <v>110.5</v>
      </c>
      <c r="I284" s="171"/>
      <c r="L284" s="167"/>
      <c r="M284" s="172"/>
      <c r="T284" s="173"/>
      <c r="AT284" s="168" t="s">
        <v>156</v>
      </c>
      <c r="AU284" s="168" t="s">
        <v>90</v>
      </c>
      <c r="AV284" s="14" t="s">
        <v>160</v>
      </c>
      <c r="AW284" s="14" t="s">
        <v>35</v>
      </c>
      <c r="AX284" s="14" t="s">
        <v>88</v>
      </c>
      <c r="AY284" s="168" t="s">
        <v>144</v>
      </c>
    </row>
    <row r="285" spans="2:65" s="11" customFormat="1" ht="22.9" customHeight="1">
      <c r="B285" s="124"/>
      <c r="D285" s="125" t="s">
        <v>79</v>
      </c>
      <c r="E285" s="134" t="s">
        <v>326</v>
      </c>
      <c r="F285" s="134" t="s">
        <v>666</v>
      </c>
      <c r="I285" s="127"/>
      <c r="J285" s="135">
        <f>BK285</f>
        <v>0</v>
      </c>
      <c r="L285" s="124"/>
      <c r="M285" s="129"/>
      <c r="P285" s="130">
        <f>SUM(P286:P309)</f>
        <v>0</v>
      </c>
      <c r="R285" s="130">
        <f>SUM(R286:R309)</f>
        <v>1.2253190000000003</v>
      </c>
      <c r="T285" s="131">
        <f>SUM(T286:T309)</f>
        <v>0</v>
      </c>
      <c r="AR285" s="125" t="s">
        <v>88</v>
      </c>
      <c r="AT285" s="132" t="s">
        <v>79</v>
      </c>
      <c r="AU285" s="132" t="s">
        <v>88</v>
      </c>
      <c r="AY285" s="125" t="s">
        <v>144</v>
      </c>
      <c r="BK285" s="133">
        <f>SUM(BK286:BK309)</f>
        <v>0</v>
      </c>
    </row>
    <row r="286" spans="2:65" s="1" customFormat="1" ht="24.2" customHeight="1">
      <c r="B286" s="136"/>
      <c r="C286" s="137" t="s">
        <v>424</v>
      </c>
      <c r="D286" s="137" t="s">
        <v>147</v>
      </c>
      <c r="E286" s="138" t="s">
        <v>908</v>
      </c>
      <c r="F286" s="139" t="s">
        <v>909</v>
      </c>
      <c r="G286" s="140" t="s">
        <v>258</v>
      </c>
      <c r="H286" s="141">
        <v>1</v>
      </c>
      <c r="I286" s="142"/>
      <c r="J286" s="143">
        <f>ROUND(I286*H286,2)</f>
        <v>0</v>
      </c>
      <c r="K286" s="139" t="s">
        <v>151</v>
      </c>
      <c r="L286" s="32"/>
      <c r="M286" s="144" t="s">
        <v>1</v>
      </c>
      <c r="N286" s="145" t="s">
        <v>45</v>
      </c>
      <c r="P286" s="146">
        <f>O286*H286</f>
        <v>0</v>
      </c>
      <c r="Q286" s="146">
        <v>5.5E-2</v>
      </c>
      <c r="R286" s="146">
        <f>Q286*H286</f>
        <v>5.5E-2</v>
      </c>
      <c r="S286" s="146">
        <v>0</v>
      </c>
      <c r="T286" s="147">
        <f>S286*H286</f>
        <v>0</v>
      </c>
      <c r="AR286" s="148" t="s">
        <v>160</v>
      </c>
      <c r="AT286" s="148" t="s">
        <v>147</v>
      </c>
      <c r="AU286" s="148" t="s">
        <v>90</v>
      </c>
      <c r="AY286" s="17" t="s">
        <v>144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7" t="s">
        <v>88</v>
      </c>
      <c r="BK286" s="149">
        <f>ROUND(I286*H286,2)</f>
        <v>0</v>
      </c>
      <c r="BL286" s="17" t="s">
        <v>160</v>
      </c>
      <c r="BM286" s="148" t="s">
        <v>910</v>
      </c>
    </row>
    <row r="287" spans="2:65" s="1" customFormat="1" ht="29.25">
      <c r="B287" s="32"/>
      <c r="D287" s="150" t="s">
        <v>154</v>
      </c>
      <c r="F287" s="151" t="s">
        <v>911</v>
      </c>
      <c r="I287" s="152"/>
      <c r="L287" s="32"/>
      <c r="M287" s="153"/>
      <c r="T287" s="56"/>
      <c r="AT287" s="17" t="s">
        <v>154</v>
      </c>
      <c r="AU287" s="17" t="s">
        <v>90</v>
      </c>
    </row>
    <row r="288" spans="2:65" s="13" customFormat="1">
      <c r="B288" s="160"/>
      <c r="D288" s="150" t="s">
        <v>156</v>
      </c>
      <c r="E288" s="161" t="s">
        <v>1</v>
      </c>
      <c r="F288" s="162" t="s">
        <v>912</v>
      </c>
      <c r="H288" s="163">
        <v>1</v>
      </c>
      <c r="I288" s="164"/>
      <c r="L288" s="160"/>
      <c r="M288" s="165"/>
      <c r="T288" s="166"/>
      <c r="AT288" s="161" t="s">
        <v>156</v>
      </c>
      <c r="AU288" s="161" t="s">
        <v>90</v>
      </c>
      <c r="AV288" s="13" t="s">
        <v>90</v>
      </c>
      <c r="AW288" s="13" t="s">
        <v>35</v>
      </c>
      <c r="AX288" s="13" t="s">
        <v>80</v>
      </c>
      <c r="AY288" s="161" t="s">
        <v>144</v>
      </c>
    </row>
    <row r="289" spans="2:65" s="14" customFormat="1">
      <c r="B289" s="167"/>
      <c r="D289" s="150" t="s">
        <v>156</v>
      </c>
      <c r="E289" s="168" t="s">
        <v>1</v>
      </c>
      <c r="F289" s="169" t="s">
        <v>159</v>
      </c>
      <c r="H289" s="170">
        <v>1</v>
      </c>
      <c r="I289" s="171"/>
      <c r="L289" s="167"/>
      <c r="M289" s="172"/>
      <c r="T289" s="173"/>
      <c r="AT289" s="168" t="s">
        <v>156</v>
      </c>
      <c r="AU289" s="168" t="s">
        <v>90</v>
      </c>
      <c r="AV289" s="14" t="s">
        <v>160</v>
      </c>
      <c r="AW289" s="14" t="s">
        <v>35</v>
      </c>
      <c r="AX289" s="14" t="s">
        <v>88</v>
      </c>
      <c r="AY289" s="168" t="s">
        <v>144</v>
      </c>
    </row>
    <row r="290" spans="2:65" s="1" customFormat="1" ht="16.5" customHeight="1">
      <c r="B290" s="136"/>
      <c r="C290" s="137" t="s">
        <v>430</v>
      </c>
      <c r="D290" s="137" t="s">
        <v>147</v>
      </c>
      <c r="E290" s="138" t="s">
        <v>913</v>
      </c>
      <c r="F290" s="139" t="s">
        <v>914</v>
      </c>
      <c r="G290" s="140" t="s">
        <v>150</v>
      </c>
      <c r="H290" s="141">
        <v>9.9</v>
      </c>
      <c r="I290" s="142"/>
      <c r="J290" s="143">
        <f>ROUND(I290*H290,2)</f>
        <v>0</v>
      </c>
      <c r="K290" s="139" t="s">
        <v>176</v>
      </c>
      <c r="L290" s="32"/>
      <c r="M290" s="144" t="s">
        <v>1</v>
      </c>
      <c r="N290" s="145" t="s">
        <v>45</v>
      </c>
      <c r="P290" s="146">
        <f>O290*H290</f>
        <v>0</v>
      </c>
      <c r="Q290" s="146">
        <v>8.2460000000000006E-2</v>
      </c>
      <c r="R290" s="146">
        <f>Q290*H290</f>
        <v>0.81635400000000014</v>
      </c>
      <c r="S290" s="146">
        <v>0</v>
      </c>
      <c r="T290" s="147">
        <f>S290*H290</f>
        <v>0</v>
      </c>
      <c r="AR290" s="148" t="s">
        <v>160</v>
      </c>
      <c r="AT290" s="148" t="s">
        <v>147</v>
      </c>
      <c r="AU290" s="148" t="s">
        <v>90</v>
      </c>
      <c r="AY290" s="17" t="s">
        <v>144</v>
      </c>
      <c r="BE290" s="149">
        <f>IF(N290="základní",J290,0)</f>
        <v>0</v>
      </c>
      <c r="BF290" s="149">
        <f>IF(N290="snížená",J290,0)</f>
        <v>0</v>
      </c>
      <c r="BG290" s="149">
        <f>IF(N290="zákl. přenesená",J290,0)</f>
        <v>0</v>
      </c>
      <c r="BH290" s="149">
        <f>IF(N290="sníž. přenesená",J290,0)</f>
        <v>0</v>
      </c>
      <c r="BI290" s="149">
        <f>IF(N290="nulová",J290,0)</f>
        <v>0</v>
      </c>
      <c r="BJ290" s="17" t="s">
        <v>88</v>
      </c>
      <c r="BK290" s="149">
        <f>ROUND(I290*H290,2)</f>
        <v>0</v>
      </c>
      <c r="BL290" s="17" t="s">
        <v>160</v>
      </c>
      <c r="BM290" s="148" t="s">
        <v>915</v>
      </c>
    </row>
    <row r="291" spans="2:65" s="1" customFormat="1" ht="29.25">
      <c r="B291" s="32"/>
      <c r="D291" s="150" t="s">
        <v>178</v>
      </c>
      <c r="F291" s="174" t="s">
        <v>683</v>
      </c>
      <c r="I291" s="152"/>
      <c r="L291" s="32"/>
      <c r="M291" s="153"/>
      <c r="T291" s="56"/>
      <c r="AT291" s="17" t="s">
        <v>178</v>
      </c>
      <c r="AU291" s="17" t="s">
        <v>90</v>
      </c>
    </row>
    <row r="292" spans="2:65" s="1" customFormat="1">
      <c r="B292" s="32"/>
      <c r="D292" s="175" t="s">
        <v>180</v>
      </c>
      <c r="F292" s="176" t="s">
        <v>916</v>
      </c>
      <c r="I292" s="152"/>
      <c r="L292" s="32"/>
      <c r="M292" s="153"/>
      <c r="T292" s="56"/>
      <c r="AT292" s="17" t="s">
        <v>180</v>
      </c>
      <c r="AU292" s="17" t="s">
        <v>90</v>
      </c>
    </row>
    <row r="293" spans="2:65" s="12" customFormat="1">
      <c r="B293" s="154"/>
      <c r="D293" s="150" t="s">
        <v>156</v>
      </c>
      <c r="E293" s="155" t="s">
        <v>1</v>
      </c>
      <c r="F293" s="156" t="s">
        <v>917</v>
      </c>
      <c r="H293" s="155" t="s">
        <v>1</v>
      </c>
      <c r="I293" s="157"/>
      <c r="L293" s="154"/>
      <c r="M293" s="158"/>
      <c r="T293" s="159"/>
      <c r="AT293" s="155" t="s">
        <v>156</v>
      </c>
      <c r="AU293" s="155" t="s">
        <v>90</v>
      </c>
      <c r="AV293" s="12" t="s">
        <v>88</v>
      </c>
      <c r="AW293" s="12" t="s">
        <v>35</v>
      </c>
      <c r="AX293" s="12" t="s">
        <v>80</v>
      </c>
      <c r="AY293" s="155" t="s">
        <v>144</v>
      </c>
    </row>
    <row r="294" spans="2:65" s="12" customFormat="1">
      <c r="B294" s="154"/>
      <c r="D294" s="150" t="s">
        <v>156</v>
      </c>
      <c r="E294" s="155" t="s">
        <v>1</v>
      </c>
      <c r="F294" s="156" t="s">
        <v>918</v>
      </c>
      <c r="H294" s="155" t="s">
        <v>1</v>
      </c>
      <c r="I294" s="157"/>
      <c r="L294" s="154"/>
      <c r="M294" s="158"/>
      <c r="T294" s="159"/>
      <c r="AT294" s="155" t="s">
        <v>156</v>
      </c>
      <c r="AU294" s="155" t="s">
        <v>90</v>
      </c>
      <c r="AV294" s="12" t="s">
        <v>88</v>
      </c>
      <c r="AW294" s="12" t="s">
        <v>35</v>
      </c>
      <c r="AX294" s="12" t="s">
        <v>80</v>
      </c>
      <c r="AY294" s="155" t="s">
        <v>144</v>
      </c>
    </row>
    <row r="295" spans="2:65" s="12" customFormat="1">
      <c r="B295" s="154"/>
      <c r="D295" s="150" t="s">
        <v>156</v>
      </c>
      <c r="E295" s="155" t="s">
        <v>1</v>
      </c>
      <c r="F295" s="156" t="s">
        <v>919</v>
      </c>
      <c r="H295" s="155" t="s">
        <v>1</v>
      </c>
      <c r="I295" s="157"/>
      <c r="L295" s="154"/>
      <c r="M295" s="158"/>
      <c r="T295" s="159"/>
      <c r="AT295" s="155" t="s">
        <v>156</v>
      </c>
      <c r="AU295" s="155" t="s">
        <v>90</v>
      </c>
      <c r="AV295" s="12" t="s">
        <v>88</v>
      </c>
      <c r="AW295" s="12" t="s">
        <v>35</v>
      </c>
      <c r="AX295" s="12" t="s">
        <v>80</v>
      </c>
      <c r="AY295" s="155" t="s">
        <v>144</v>
      </c>
    </row>
    <row r="296" spans="2:65" s="13" customFormat="1">
      <c r="B296" s="160"/>
      <c r="D296" s="150" t="s">
        <v>156</v>
      </c>
      <c r="E296" s="161" t="s">
        <v>1</v>
      </c>
      <c r="F296" s="162" t="s">
        <v>920</v>
      </c>
      <c r="H296" s="163">
        <v>5.94</v>
      </c>
      <c r="I296" s="164"/>
      <c r="L296" s="160"/>
      <c r="M296" s="165"/>
      <c r="T296" s="166"/>
      <c r="AT296" s="161" t="s">
        <v>156</v>
      </c>
      <c r="AU296" s="161" t="s">
        <v>90</v>
      </c>
      <c r="AV296" s="13" t="s">
        <v>90</v>
      </c>
      <c r="AW296" s="13" t="s">
        <v>35</v>
      </c>
      <c r="AX296" s="13" t="s">
        <v>80</v>
      </c>
      <c r="AY296" s="161" t="s">
        <v>144</v>
      </c>
    </row>
    <row r="297" spans="2:65" s="12" customFormat="1">
      <c r="B297" s="154"/>
      <c r="D297" s="150" t="s">
        <v>156</v>
      </c>
      <c r="E297" s="155" t="s">
        <v>1</v>
      </c>
      <c r="F297" s="156" t="s">
        <v>921</v>
      </c>
      <c r="H297" s="155" t="s">
        <v>1</v>
      </c>
      <c r="I297" s="157"/>
      <c r="L297" s="154"/>
      <c r="M297" s="158"/>
      <c r="T297" s="159"/>
      <c r="AT297" s="155" t="s">
        <v>156</v>
      </c>
      <c r="AU297" s="155" t="s">
        <v>90</v>
      </c>
      <c r="AV297" s="12" t="s">
        <v>88</v>
      </c>
      <c r="AW297" s="12" t="s">
        <v>35</v>
      </c>
      <c r="AX297" s="12" t="s">
        <v>80</v>
      </c>
      <c r="AY297" s="155" t="s">
        <v>144</v>
      </c>
    </row>
    <row r="298" spans="2:65" s="13" customFormat="1">
      <c r="B298" s="160"/>
      <c r="D298" s="150" t="s">
        <v>156</v>
      </c>
      <c r="E298" s="161" t="s">
        <v>1</v>
      </c>
      <c r="F298" s="162" t="s">
        <v>922</v>
      </c>
      <c r="H298" s="163">
        <v>3.96</v>
      </c>
      <c r="I298" s="164"/>
      <c r="L298" s="160"/>
      <c r="M298" s="165"/>
      <c r="T298" s="166"/>
      <c r="AT298" s="161" t="s">
        <v>156</v>
      </c>
      <c r="AU298" s="161" t="s">
        <v>90</v>
      </c>
      <c r="AV298" s="13" t="s">
        <v>90</v>
      </c>
      <c r="AW298" s="13" t="s">
        <v>35</v>
      </c>
      <c r="AX298" s="13" t="s">
        <v>80</v>
      </c>
      <c r="AY298" s="161" t="s">
        <v>144</v>
      </c>
    </row>
    <row r="299" spans="2:65" s="14" customFormat="1">
      <c r="B299" s="167"/>
      <c r="D299" s="150" t="s">
        <v>156</v>
      </c>
      <c r="E299" s="168" t="s">
        <v>1</v>
      </c>
      <c r="F299" s="169" t="s">
        <v>159</v>
      </c>
      <c r="H299" s="170">
        <v>9.9</v>
      </c>
      <c r="I299" s="171"/>
      <c r="L299" s="167"/>
      <c r="M299" s="172"/>
      <c r="T299" s="173"/>
      <c r="AT299" s="168" t="s">
        <v>156</v>
      </c>
      <c r="AU299" s="168" t="s">
        <v>90</v>
      </c>
      <c r="AV299" s="14" t="s">
        <v>160</v>
      </c>
      <c r="AW299" s="14" t="s">
        <v>35</v>
      </c>
      <c r="AX299" s="14" t="s">
        <v>88</v>
      </c>
      <c r="AY299" s="168" t="s">
        <v>144</v>
      </c>
    </row>
    <row r="300" spans="2:65" s="1" customFormat="1" ht="24.2" customHeight="1">
      <c r="B300" s="136"/>
      <c r="C300" s="137" t="s">
        <v>435</v>
      </c>
      <c r="D300" s="137" t="s">
        <v>147</v>
      </c>
      <c r="E300" s="138" t="s">
        <v>923</v>
      </c>
      <c r="F300" s="139" t="s">
        <v>924</v>
      </c>
      <c r="G300" s="140" t="s">
        <v>220</v>
      </c>
      <c r="H300" s="141">
        <v>171.4</v>
      </c>
      <c r="I300" s="142"/>
      <c r="J300" s="143">
        <f>ROUND(I300*H300,2)</f>
        <v>0</v>
      </c>
      <c r="K300" s="139" t="s">
        <v>176</v>
      </c>
      <c r="L300" s="32"/>
      <c r="M300" s="144" t="s">
        <v>1</v>
      </c>
      <c r="N300" s="145" t="s">
        <v>45</v>
      </c>
      <c r="P300" s="146">
        <f>O300*H300</f>
        <v>0</v>
      </c>
      <c r="Q300" s="146">
        <v>2E-3</v>
      </c>
      <c r="R300" s="146">
        <f>Q300*H300</f>
        <v>0.34279999999999999</v>
      </c>
      <c r="S300" s="146">
        <v>0</v>
      </c>
      <c r="T300" s="147">
        <f>S300*H300</f>
        <v>0</v>
      </c>
      <c r="AR300" s="148" t="s">
        <v>160</v>
      </c>
      <c r="AT300" s="148" t="s">
        <v>147</v>
      </c>
      <c r="AU300" s="148" t="s">
        <v>90</v>
      </c>
      <c r="AY300" s="17" t="s">
        <v>144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88</v>
      </c>
      <c r="BK300" s="149">
        <f>ROUND(I300*H300,2)</f>
        <v>0</v>
      </c>
      <c r="BL300" s="17" t="s">
        <v>160</v>
      </c>
      <c r="BM300" s="148" t="s">
        <v>925</v>
      </c>
    </row>
    <row r="301" spans="2:65" s="1" customFormat="1" ht="19.5">
      <c r="B301" s="32"/>
      <c r="D301" s="150" t="s">
        <v>178</v>
      </c>
      <c r="F301" s="174" t="s">
        <v>926</v>
      </c>
      <c r="I301" s="152"/>
      <c r="L301" s="32"/>
      <c r="M301" s="153"/>
      <c r="T301" s="56"/>
      <c r="AT301" s="17" t="s">
        <v>178</v>
      </c>
      <c r="AU301" s="17" t="s">
        <v>90</v>
      </c>
    </row>
    <row r="302" spans="2:65" s="1" customFormat="1">
      <c r="B302" s="32"/>
      <c r="D302" s="175" t="s">
        <v>180</v>
      </c>
      <c r="F302" s="176" t="s">
        <v>927</v>
      </c>
      <c r="I302" s="152"/>
      <c r="L302" s="32"/>
      <c r="M302" s="153"/>
      <c r="T302" s="56"/>
      <c r="AT302" s="17" t="s">
        <v>180</v>
      </c>
      <c r="AU302" s="17" t="s">
        <v>90</v>
      </c>
    </row>
    <row r="303" spans="2:65" s="12" customFormat="1">
      <c r="B303" s="154"/>
      <c r="D303" s="150" t="s">
        <v>156</v>
      </c>
      <c r="E303" s="155" t="s">
        <v>1</v>
      </c>
      <c r="F303" s="156" t="s">
        <v>334</v>
      </c>
      <c r="H303" s="155" t="s">
        <v>1</v>
      </c>
      <c r="I303" s="157"/>
      <c r="L303" s="154"/>
      <c r="M303" s="158"/>
      <c r="T303" s="159"/>
      <c r="AT303" s="155" t="s">
        <v>156</v>
      </c>
      <c r="AU303" s="155" t="s">
        <v>90</v>
      </c>
      <c r="AV303" s="12" t="s">
        <v>88</v>
      </c>
      <c r="AW303" s="12" t="s">
        <v>35</v>
      </c>
      <c r="AX303" s="12" t="s">
        <v>80</v>
      </c>
      <c r="AY303" s="155" t="s">
        <v>144</v>
      </c>
    </row>
    <row r="304" spans="2:65" s="13" customFormat="1">
      <c r="B304" s="160"/>
      <c r="D304" s="150" t="s">
        <v>156</v>
      </c>
      <c r="E304" s="161" t="s">
        <v>1</v>
      </c>
      <c r="F304" s="162" t="s">
        <v>928</v>
      </c>
      <c r="H304" s="163">
        <v>171.4</v>
      </c>
      <c r="I304" s="164"/>
      <c r="L304" s="160"/>
      <c r="M304" s="165"/>
      <c r="T304" s="166"/>
      <c r="AT304" s="161" t="s">
        <v>156</v>
      </c>
      <c r="AU304" s="161" t="s">
        <v>90</v>
      </c>
      <c r="AV304" s="13" t="s">
        <v>90</v>
      </c>
      <c r="AW304" s="13" t="s">
        <v>35</v>
      </c>
      <c r="AX304" s="13" t="s">
        <v>80</v>
      </c>
      <c r="AY304" s="161" t="s">
        <v>144</v>
      </c>
    </row>
    <row r="305" spans="2:65" s="14" customFormat="1">
      <c r="B305" s="167"/>
      <c r="D305" s="150" t="s">
        <v>156</v>
      </c>
      <c r="E305" s="168" t="s">
        <v>1</v>
      </c>
      <c r="F305" s="169" t="s">
        <v>159</v>
      </c>
      <c r="H305" s="170">
        <v>171.4</v>
      </c>
      <c r="I305" s="171"/>
      <c r="L305" s="167"/>
      <c r="M305" s="172"/>
      <c r="T305" s="173"/>
      <c r="AT305" s="168" t="s">
        <v>156</v>
      </c>
      <c r="AU305" s="168" t="s">
        <v>90</v>
      </c>
      <c r="AV305" s="14" t="s">
        <v>160</v>
      </c>
      <c r="AW305" s="14" t="s">
        <v>35</v>
      </c>
      <c r="AX305" s="14" t="s">
        <v>88</v>
      </c>
      <c r="AY305" s="168" t="s">
        <v>144</v>
      </c>
    </row>
    <row r="306" spans="2:65" s="1" customFormat="1" ht="24.2" customHeight="1">
      <c r="B306" s="136"/>
      <c r="C306" s="137" t="s">
        <v>442</v>
      </c>
      <c r="D306" s="137" t="s">
        <v>147</v>
      </c>
      <c r="E306" s="138" t="s">
        <v>929</v>
      </c>
      <c r="F306" s="139" t="s">
        <v>930</v>
      </c>
      <c r="G306" s="140" t="s">
        <v>220</v>
      </c>
      <c r="H306" s="141">
        <v>3.5</v>
      </c>
      <c r="I306" s="142"/>
      <c r="J306" s="143">
        <f>ROUND(I306*H306,2)</f>
        <v>0</v>
      </c>
      <c r="K306" s="139" t="s">
        <v>151</v>
      </c>
      <c r="L306" s="32"/>
      <c r="M306" s="144" t="s">
        <v>1</v>
      </c>
      <c r="N306" s="145" t="s">
        <v>45</v>
      </c>
      <c r="P306" s="146">
        <f>O306*H306</f>
        <v>0</v>
      </c>
      <c r="Q306" s="146">
        <v>3.1900000000000001E-3</v>
      </c>
      <c r="R306" s="146">
        <f>Q306*H306</f>
        <v>1.1165000000000001E-2</v>
      </c>
      <c r="S306" s="146">
        <v>0</v>
      </c>
      <c r="T306" s="147">
        <f>S306*H306</f>
        <v>0</v>
      </c>
      <c r="AR306" s="148" t="s">
        <v>160</v>
      </c>
      <c r="AT306" s="148" t="s">
        <v>147</v>
      </c>
      <c r="AU306" s="148" t="s">
        <v>90</v>
      </c>
      <c r="AY306" s="17" t="s">
        <v>144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7" t="s">
        <v>88</v>
      </c>
      <c r="BK306" s="149">
        <f>ROUND(I306*H306,2)</f>
        <v>0</v>
      </c>
      <c r="BL306" s="17" t="s">
        <v>160</v>
      </c>
      <c r="BM306" s="148" t="s">
        <v>931</v>
      </c>
    </row>
    <row r="307" spans="2:65" s="12" customFormat="1" ht="22.5">
      <c r="B307" s="154"/>
      <c r="D307" s="150" t="s">
        <v>156</v>
      </c>
      <c r="E307" s="155" t="s">
        <v>1</v>
      </c>
      <c r="F307" s="156" t="s">
        <v>932</v>
      </c>
      <c r="H307" s="155" t="s">
        <v>1</v>
      </c>
      <c r="I307" s="157"/>
      <c r="L307" s="154"/>
      <c r="M307" s="158"/>
      <c r="T307" s="159"/>
      <c r="AT307" s="155" t="s">
        <v>156</v>
      </c>
      <c r="AU307" s="155" t="s">
        <v>90</v>
      </c>
      <c r="AV307" s="12" t="s">
        <v>88</v>
      </c>
      <c r="AW307" s="12" t="s">
        <v>35</v>
      </c>
      <c r="AX307" s="12" t="s">
        <v>80</v>
      </c>
      <c r="AY307" s="155" t="s">
        <v>144</v>
      </c>
    </row>
    <row r="308" spans="2:65" s="13" customFormat="1">
      <c r="B308" s="160"/>
      <c r="D308" s="150" t="s">
        <v>156</v>
      </c>
      <c r="E308" s="161" t="s">
        <v>1</v>
      </c>
      <c r="F308" s="162" t="s">
        <v>933</v>
      </c>
      <c r="H308" s="163">
        <v>3.5</v>
      </c>
      <c r="I308" s="164"/>
      <c r="L308" s="160"/>
      <c r="M308" s="165"/>
      <c r="T308" s="166"/>
      <c r="AT308" s="161" t="s">
        <v>156</v>
      </c>
      <c r="AU308" s="161" t="s">
        <v>90</v>
      </c>
      <c r="AV308" s="13" t="s">
        <v>90</v>
      </c>
      <c r="AW308" s="13" t="s">
        <v>35</v>
      </c>
      <c r="AX308" s="13" t="s">
        <v>80</v>
      </c>
      <c r="AY308" s="161" t="s">
        <v>144</v>
      </c>
    </row>
    <row r="309" spans="2:65" s="14" customFormat="1">
      <c r="B309" s="167"/>
      <c r="D309" s="150" t="s">
        <v>156</v>
      </c>
      <c r="E309" s="168" t="s">
        <v>1</v>
      </c>
      <c r="F309" s="169" t="s">
        <v>159</v>
      </c>
      <c r="H309" s="170">
        <v>3.5</v>
      </c>
      <c r="I309" s="171"/>
      <c r="L309" s="167"/>
      <c r="M309" s="172"/>
      <c r="T309" s="173"/>
      <c r="AT309" s="168" t="s">
        <v>156</v>
      </c>
      <c r="AU309" s="168" t="s">
        <v>90</v>
      </c>
      <c r="AV309" s="14" t="s">
        <v>160</v>
      </c>
      <c r="AW309" s="14" t="s">
        <v>35</v>
      </c>
      <c r="AX309" s="14" t="s">
        <v>88</v>
      </c>
      <c r="AY309" s="168" t="s">
        <v>144</v>
      </c>
    </row>
    <row r="310" spans="2:65" s="11" customFormat="1" ht="22.9" customHeight="1">
      <c r="B310" s="124"/>
      <c r="D310" s="125" t="s">
        <v>79</v>
      </c>
      <c r="E310" s="134" t="s">
        <v>769</v>
      </c>
      <c r="F310" s="134" t="s">
        <v>770</v>
      </c>
      <c r="I310" s="127"/>
      <c r="J310" s="135">
        <f>BK310</f>
        <v>0</v>
      </c>
      <c r="L310" s="124"/>
      <c r="M310" s="129"/>
      <c r="P310" s="130">
        <f>SUM(P311:P313)</f>
        <v>0</v>
      </c>
      <c r="R310" s="130">
        <f>SUM(R311:R313)</f>
        <v>0</v>
      </c>
      <c r="T310" s="131">
        <f>SUM(T311:T313)</f>
        <v>0</v>
      </c>
      <c r="AR310" s="125" t="s">
        <v>88</v>
      </c>
      <c r="AT310" s="132" t="s">
        <v>79</v>
      </c>
      <c r="AU310" s="132" t="s">
        <v>88</v>
      </c>
      <c r="AY310" s="125" t="s">
        <v>144</v>
      </c>
      <c r="BK310" s="133">
        <f>SUM(BK311:BK313)</f>
        <v>0</v>
      </c>
    </row>
    <row r="311" spans="2:65" s="1" customFormat="1" ht="16.5" customHeight="1">
      <c r="B311" s="136"/>
      <c r="C311" s="137" t="s">
        <v>451</v>
      </c>
      <c r="D311" s="137" t="s">
        <v>147</v>
      </c>
      <c r="E311" s="138" t="s">
        <v>779</v>
      </c>
      <c r="F311" s="139" t="s">
        <v>780</v>
      </c>
      <c r="G311" s="140" t="s">
        <v>194</v>
      </c>
      <c r="H311" s="141">
        <v>685.62699999999995</v>
      </c>
      <c r="I311" s="142"/>
      <c r="J311" s="143">
        <f>ROUND(I311*H311,2)</f>
        <v>0</v>
      </c>
      <c r="K311" s="139" t="s">
        <v>176</v>
      </c>
      <c r="L311" s="32"/>
      <c r="M311" s="144" t="s">
        <v>1</v>
      </c>
      <c r="N311" s="145" t="s">
        <v>45</v>
      </c>
      <c r="P311" s="146">
        <f>O311*H311</f>
        <v>0</v>
      </c>
      <c r="Q311" s="146">
        <v>0</v>
      </c>
      <c r="R311" s="146">
        <f>Q311*H311</f>
        <v>0</v>
      </c>
      <c r="S311" s="146">
        <v>0</v>
      </c>
      <c r="T311" s="147">
        <f>S311*H311</f>
        <v>0</v>
      </c>
      <c r="AR311" s="148" t="s">
        <v>160</v>
      </c>
      <c r="AT311" s="148" t="s">
        <v>147</v>
      </c>
      <c r="AU311" s="148" t="s">
        <v>90</v>
      </c>
      <c r="AY311" s="17" t="s">
        <v>144</v>
      </c>
      <c r="BE311" s="149">
        <f>IF(N311="základní",J311,0)</f>
        <v>0</v>
      </c>
      <c r="BF311" s="149">
        <f>IF(N311="snížená",J311,0)</f>
        <v>0</v>
      </c>
      <c r="BG311" s="149">
        <f>IF(N311="zákl. přenesená",J311,0)</f>
        <v>0</v>
      </c>
      <c r="BH311" s="149">
        <f>IF(N311="sníž. přenesená",J311,0)</f>
        <v>0</v>
      </c>
      <c r="BI311" s="149">
        <f>IF(N311="nulová",J311,0)</f>
        <v>0</v>
      </c>
      <c r="BJ311" s="17" t="s">
        <v>88</v>
      </c>
      <c r="BK311" s="149">
        <f>ROUND(I311*H311,2)</f>
        <v>0</v>
      </c>
      <c r="BL311" s="17" t="s">
        <v>160</v>
      </c>
      <c r="BM311" s="148" t="s">
        <v>934</v>
      </c>
    </row>
    <row r="312" spans="2:65" s="1" customFormat="1">
      <c r="B312" s="32"/>
      <c r="D312" s="150" t="s">
        <v>178</v>
      </c>
      <c r="F312" s="174" t="s">
        <v>782</v>
      </c>
      <c r="I312" s="152"/>
      <c r="L312" s="32"/>
      <c r="M312" s="153"/>
      <c r="T312" s="56"/>
      <c r="AT312" s="17" t="s">
        <v>178</v>
      </c>
      <c r="AU312" s="17" t="s">
        <v>90</v>
      </c>
    </row>
    <row r="313" spans="2:65" s="1" customFormat="1">
      <c r="B313" s="32"/>
      <c r="D313" s="175" t="s">
        <v>180</v>
      </c>
      <c r="F313" s="176" t="s">
        <v>783</v>
      </c>
      <c r="I313" s="152"/>
      <c r="L313" s="32"/>
      <c r="M313" s="153"/>
      <c r="T313" s="56"/>
      <c r="AT313" s="17" t="s">
        <v>180</v>
      </c>
      <c r="AU313" s="17" t="s">
        <v>90</v>
      </c>
    </row>
    <row r="314" spans="2:65" s="11" customFormat="1" ht="25.9" customHeight="1">
      <c r="B314" s="124"/>
      <c r="D314" s="125" t="s">
        <v>79</v>
      </c>
      <c r="E314" s="126" t="s">
        <v>142</v>
      </c>
      <c r="F314" s="126" t="s">
        <v>143</v>
      </c>
      <c r="I314" s="127"/>
      <c r="J314" s="128">
        <f>BK314</f>
        <v>0</v>
      </c>
      <c r="L314" s="124"/>
      <c r="M314" s="129"/>
      <c r="P314" s="130">
        <f>P315</f>
        <v>0</v>
      </c>
      <c r="R314" s="130">
        <f>R315</f>
        <v>0.26919999999999999</v>
      </c>
      <c r="T314" s="131">
        <f>T315</f>
        <v>0</v>
      </c>
      <c r="AR314" s="125" t="s">
        <v>90</v>
      </c>
      <c r="AT314" s="132" t="s">
        <v>79</v>
      </c>
      <c r="AU314" s="132" t="s">
        <v>80</v>
      </c>
      <c r="AY314" s="125" t="s">
        <v>144</v>
      </c>
      <c r="BK314" s="133">
        <f>BK315</f>
        <v>0</v>
      </c>
    </row>
    <row r="315" spans="2:65" s="11" customFormat="1" ht="22.9" customHeight="1">
      <c r="B315" s="124"/>
      <c r="D315" s="125" t="s">
        <v>79</v>
      </c>
      <c r="E315" s="134" t="s">
        <v>145</v>
      </c>
      <c r="F315" s="134" t="s">
        <v>146</v>
      </c>
      <c r="I315" s="127"/>
      <c r="J315" s="135">
        <f>BK315</f>
        <v>0</v>
      </c>
      <c r="L315" s="124"/>
      <c r="M315" s="129"/>
      <c r="P315" s="130">
        <f>SUM(P316:P341)</f>
        <v>0</v>
      </c>
      <c r="R315" s="130">
        <f>SUM(R316:R341)</f>
        <v>0.26919999999999999</v>
      </c>
      <c r="T315" s="131">
        <f>SUM(T316:T341)</f>
        <v>0</v>
      </c>
      <c r="AR315" s="125" t="s">
        <v>90</v>
      </c>
      <c r="AT315" s="132" t="s">
        <v>79</v>
      </c>
      <c r="AU315" s="132" t="s">
        <v>88</v>
      </c>
      <c r="AY315" s="125" t="s">
        <v>144</v>
      </c>
      <c r="BK315" s="133">
        <f>SUM(BK316:BK341)</f>
        <v>0</v>
      </c>
    </row>
    <row r="316" spans="2:65" s="1" customFormat="1" ht="24.2" customHeight="1">
      <c r="B316" s="136"/>
      <c r="C316" s="137" t="s">
        <v>459</v>
      </c>
      <c r="D316" s="137" t="s">
        <v>147</v>
      </c>
      <c r="E316" s="138" t="s">
        <v>786</v>
      </c>
      <c r="F316" s="139" t="s">
        <v>787</v>
      </c>
      <c r="G316" s="140" t="s">
        <v>170</v>
      </c>
      <c r="H316" s="141">
        <v>20.100000000000001</v>
      </c>
      <c r="I316" s="142"/>
      <c r="J316" s="143">
        <f>ROUND(I316*H316,2)</f>
        <v>0</v>
      </c>
      <c r="K316" s="139" t="s">
        <v>151</v>
      </c>
      <c r="L316" s="32"/>
      <c r="M316" s="144" t="s">
        <v>1</v>
      </c>
      <c r="N316" s="145" t="s">
        <v>45</v>
      </c>
      <c r="P316" s="146">
        <f>O316*H316</f>
        <v>0</v>
      </c>
      <c r="Q316" s="146">
        <v>1E-3</v>
      </c>
      <c r="R316" s="146">
        <f>Q316*H316</f>
        <v>2.0100000000000003E-2</v>
      </c>
      <c r="S316" s="146">
        <v>0</v>
      </c>
      <c r="T316" s="147">
        <f>S316*H316</f>
        <v>0</v>
      </c>
      <c r="AR316" s="148" t="s">
        <v>152</v>
      </c>
      <c r="AT316" s="148" t="s">
        <v>147</v>
      </c>
      <c r="AU316" s="148" t="s">
        <v>90</v>
      </c>
      <c r="AY316" s="17" t="s">
        <v>144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88</v>
      </c>
      <c r="BK316" s="149">
        <f>ROUND(I316*H316,2)</f>
        <v>0</v>
      </c>
      <c r="BL316" s="17" t="s">
        <v>152</v>
      </c>
      <c r="BM316" s="148" t="s">
        <v>935</v>
      </c>
    </row>
    <row r="317" spans="2:65" s="12" customFormat="1">
      <c r="B317" s="154"/>
      <c r="D317" s="150" t="s">
        <v>156</v>
      </c>
      <c r="E317" s="155" t="s">
        <v>1</v>
      </c>
      <c r="F317" s="156" t="s">
        <v>936</v>
      </c>
      <c r="H317" s="155" t="s">
        <v>1</v>
      </c>
      <c r="I317" s="157"/>
      <c r="L317" s="154"/>
      <c r="M317" s="158"/>
      <c r="T317" s="159"/>
      <c r="AT317" s="155" t="s">
        <v>156</v>
      </c>
      <c r="AU317" s="155" t="s">
        <v>90</v>
      </c>
      <c r="AV317" s="12" t="s">
        <v>88</v>
      </c>
      <c r="AW317" s="12" t="s">
        <v>35</v>
      </c>
      <c r="AX317" s="12" t="s">
        <v>80</v>
      </c>
      <c r="AY317" s="155" t="s">
        <v>144</v>
      </c>
    </row>
    <row r="318" spans="2:65" s="13" customFormat="1">
      <c r="B318" s="160"/>
      <c r="D318" s="150" t="s">
        <v>156</v>
      </c>
      <c r="E318" s="161" t="s">
        <v>1</v>
      </c>
      <c r="F318" s="162" t="s">
        <v>937</v>
      </c>
      <c r="H318" s="163">
        <v>7.72</v>
      </c>
      <c r="I318" s="164"/>
      <c r="L318" s="160"/>
      <c r="M318" s="165"/>
      <c r="T318" s="166"/>
      <c r="AT318" s="161" t="s">
        <v>156</v>
      </c>
      <c r="AU318" s="161" t="s">
        <v>90</v>
      </c>
      <c r="AV318" s="13" t="s">
        <v>90</v>
      </c>
      <c r="AW318" s="13" t="s">
        <v>35</v>
      </c>
      <c r="AX318" s="13" t="s">
        <v>80</v>
      </c>
      <c r="AY318" s="161" t="s">
        <v>144</v>
      </c>
    </row>
    <row r="319" spans="2:65" s="12" customFormat="1">
      <c r="B319" s="154"/>
      <c r="D319" s="150" t="s">
        <v>156</v>
      </c>
      <c r="E319" s="155" t="s">
        <v>1</v>
      </c>
      <c r="F319" s="156" t="s">
        <v>795</v>
      </c>
      <c r="H319" s="155" t="s">
        <v>1</v>
      </c>
      <c r="I319" s="157"/>
      <c r="L319" s="154"/>
      <c r="M319" s="158"/>
      <c r="T319" s="159"/>
      <c r="AT319" s="155" t="s">
        <v>156</v>
      </c>
      <c r="AU319" s="155" t="s">
        <v>90</v>
      </c>
      <c r="AV319" s="12" t="s">
        <v>88</v>
      </c>
      <c r="AW319" s="12" t="s">
        <v>35</v>
      </c>
      <c r="AX319" s="12" t="s">
        <v>80</v>
      </c>
      <c r="AY319" s="155" t="s">
        <v>144</v>
      </c>
    </row>
    <row r="320" spans="2:65" s="13" customFormat="1">
      <c r="B320" s="160"/>
      <c r="D320" s="150" t="s">
        <v>156</v>
      </c>
      <c r="E320" s="161" t="s">
        <v>1</v>
      </c>
      <c r="F320" s="162" t="s">
        <v>938</v>
      </c>
      <c r="H320" s="163">
        <v>12.38</v>
      </c>
      <c r="I320" s="164"/>
      <c r="L320" s="160"/>
      <c r="M320" s="165"/>
      <c r="T320" s="166"/>
      <c r="AT320" s="161" t="s">
        <v>156</v>
      </c>
      <c r="AU320" s="161" t="s">
        <v>90</v>
      </c>
      <c r="AV320" s="13" t="s">
        <v>90</v>
      </c>
      <c r="AW320" s="13" t="s">
        <v>35</v>
      </c>
      <c r="AX320" s="13" t="s">
        <v>80</v>
      </c>
      <c r="AY320" s="161" t="s">
        <v>144</v>
      </c>
    </row>
    <row r="321" spans="2:65" s="14" customFormat="1">
      <c r="B321" s="167"/>
      <c r="D321" s="150" t="s">
        <v>156</v>
      </c>
      <c r="E321" s="168" t="s">
        <v>1</v>
      </c>
      <c r="F321" s="169" t="s">
        <v>159</v>
      </c>
      <c r="H321" s="170">
        <v>20.100000000000001</v>
      </c>
      <c r="I321" s="171"/>
      <c r="L321" s="167"/>
      <c r="M321" s="172"/>
      <c r="T321" s="173"/>
      <c r="AT321" s="168" t="s">
        <v>156</v>
      </c>
      <c r="AU321" s="168" t="s">
        <v>90</v>
      </c>
      <c r="AV321" s="14" t="s">
        <v>160</v>
      </c>
      <c r="AW321" s="14" t="s">
        <v>35</v>
      </c>
      <c r="AX321" s="14" t="s">
        <v>88</v>
      </c>
      <c r="AY321" s="168" t="s">
        <v>144</v>
      </c>
    </row>
    <row r="322" spans="2:65" s="1" customFormat="1" ht="16.5" customHeight="1">
      <c r="B322" s="136"/>
      <c r="C322" s="137" t="s">
        <v>466</v>
      </c>
      <c r="D322" s="137" t="s">
        <v>147</v>
      </c>
      <c r="E322" s="138" t="s">
        <v>939</v>
      </c>
      <c r="F322" s="139" t="s">
        <v>799</v>
      </c>
      <c r="G322" s="140" t="s">
        <v>258</v>
      </c>
      <c r="H322" s="141">
        <v>2</v>
      </c>
      <c r="I322" s="142"/>
      <c r="J322" s="143">
        <f>ROUND(I322*H322,2)</f>
        <v>0</v>
      </c>
      <c r="K322" s="139" t="s">
        <v>151</v>
      </c>
      <c r="L322" s="32"/>
      <c r="M322" s="144" t="s">
        <v>1</v>
      </c>
      <c r="N322" s="145" t="s">
        <v>45</v>
      </c>
      <c r="P322" s="146">
        <f>O322*H322</f>
        <v>0</v>
      </c>
      <c r="Q322" s="146">
        <v>5.0000000000000002E-5</v>
      </c>
      <c r="R322" s="146">
        <f>Q322*H322</f>
        <v>1E-4</v>
      </c>
      <c r="S322" s="146">
        <v>0</v>
      </c>
      <c r="T322" s="147">
        <f>S322*H322</f>
        <v>0</v>
      </c>
      <c r="AR322" s="148" t="s">
        <v>152</v>
      </c>
      <c r="AT322" s="148" t="s">
        <v>147</v>
      </c>
      <c r="AU322" s="148" t="s">
        <v>90</v>
      </c>
      <c r="AY322" s="17" t="s">
        <v>144</v>
      </c>
      <c r="BE322" s="149">
        <f>IF(N322="základní",J322,0)</f>
        <v>0</v>
      </c>
      <c r="BF322" s="149">
        <f>IF(N322="snížená",J322,0)</f>
        <v>0</v>
      </c>
      <c r="BG322" s="149">
        <f>IF(N322="zákl. přenesená",J322,0)</f>
        <v>0</v>
      </c>
      <c r="BH322" s="149">
        <f>IF(N322="sníž. přenesená",J322,0)</f>
        <v>0</v>
      </c>
      <c r="BI322" s="149">
        <f>IF(N322="nulová",J322,0)</f>
        <v>0</v>
      </c>
      <c r="BJ322" s="17" t="s">
        <v>88</v>
      </c>
      <c r="BK322" s="149">
        <f>ROUND(I322*H322,2)</f>
        <v>0</v>
      </c>
      <c r="BL322" s="17" t="s">
        <v>152</v>
      </c>
      <c r="BM322" s="148" t="s">
        <v>940</v>
      </c>
    </row>
    <row r="323" spans="2:65" s="1" customFormat="1" ht="29.25">
      <c r="B323" s="32"/>
      <c r="D323" s="150" t="s">
        <v>154</v>
      </c>
      <c r="F323" s="151" t="s">
        <v>941</v>
      </c>
      <c r="I323" s="152"/>
      <c r="L323" s="32"/>
      <c r="M323" s="153"/>
      <c r="T323" s="56"/>
      <c r="AT323" s="17" t="s">
        <v>154</v>
      </c>
      <c r="AU323" s="17" t="s">
        <v>90</v>
      </c>
    </row>
    <row r="324" spans="2:65" s="12" customFormat="1">
      <c r="B324" s="154"/>
      <c r="D324" s="150" t="s">
        <v>156</v>
      </c>
      <c r="E324" s="155" t="s">
        <v>1</v>
      </c>
      <c r="F324" s="156" t="s">
        <v>917</v>
      </c>
      <c r="H324" s="155" t="s">
        <v>1</v>
      </c>
      <c r="I324" s="157"/>
      <c r="L324" s="154"/>
      <c r="M324" s="158"/>
      <c r="T324" s="159"/>
      <c r="AT324" s="155" t="s">
        <v>156</v>
      </c>
      <c r="AU324" s="155" t="s">
        <v>90</v>
      </c>
      <c r="AV324" s="12" t="s">
        <v>88</v>
      </c>
      <c r="AW324" s="12" t="s">
        <v>35</v>
      </c>
      <c r="AX324" s="12" t="s">
        <v>80</v>
      </c>
      <c r="AY324" s="155" t="s">
        <v>144</v>
      </c>
    </row>
    <row r="325" spans="2:65" s="12" customFormat="1" ht="22.5">
      <c r="B325" s="154"/>
      <c r="D325" s="150" t="s">
        <v>156</v>
      </c>
      <c r="E325" s="155" t="s">
        <v>1</v>
      </c>
      <c r="F325" s="156" t="s">
        <v>942</v>
      </c>
      <c r="H325" s="155" t="s">
        <v>1</v>
      </c>
      <c r="I325" s="157"/>
      <c r="L325" s="154"/>
      <c r="M325" s="158"/>
      <c r="T325" s="159"/>
      <c r="AT325" s="155" t="s">
        <v>156</v>
      </c>
      <c r="AU325" s="155" t="s">
        <v>90</v>
      </c>
      <c r="AV325" s="12" t="s">
        <v>88</v>
      </c>
      <c r="AW325" s="12" t="s">
        <v>35</v>
      </c>
      <c r="AX325" s="12" t="s">
        <v>80</v>
      </c>
      <c r="AY325" s="155" t="s">
        <v>144</v>
      </c>
    </row>
    <row r="326" spans="2:65" s="13" customFormat="1">
      <c r="B326" s="160"/>
      <c r="D326" s="150" t="s">
        <v>156</v>
      </c>
      <c r="E326" s="161" t="s">
        <v>1</v>
      </c>
      <c r="F326" s="162" t="s">
        <v>803</v>
      </c>
      <c r="H326" s="163">
        <v>1</v>
      </c>
      <c r="I326" s="164"/>
      <c r="L326" s="160"/>
      <c r="M326" s="165"/>
      <c r="T326" s="166"/>
      <c r="AT326" s="161" t="s">
        <v>156</v>
      </c>
      <c r="AU326" s="161" t="s">
        <v>90</v>
      </c>
      <c r="AV326" s="13" t="s">
        <v>90</v>
      </c>
      <c r="AW326" s="13" t="s">
        <v>35</v>
      </c>
      <c r="AX326" s="13" t="s">
        <v>80</v>
      </c>
      <c r="AY326" s="161" t="s">
        <v>144</v>
      </c>
    </row>
    <row r="327" spans="2:65" s="12" customFormat="1" ht="22.5">
      <c r="B327" s="154"/>
      <c r="D327" s="150" t="s">
        <v>156</v>
      </c>
      <c r="E327" s="155" t="s">
        <v>1</v>
      </c>
      <c r="F327" s="156" t="s">
        <v>943</v>
      </c>
      <c r="H327" s="155" t="s">
        <v>1</v>
      </c>
      <c r="I327" s="157"/>
      <c r="L327" s="154"/>
      <c r="M327" s="158"/>
      <c r="T327" s="159"/>
      <c r="AT327" s="155" t="s">
        <v>156</v>
      </c>
      <c r="AU327" s="155" t="s">
        <v>90</v>
      </c>
      <c r="AV327" s="12" t="s">
        <v>88</v>
      </c>
      <c r="AW327" s="12" t="s">
        <v>35</v>
      </c>
      <c r="AX327" s="12" t="s">
        <v>80</v>
      </c>
      <c r="AY327" s="155" t="s">
        <v>144</v>
      </c>
    </row>
    <row r="328" spans="2:65" s="13" customFormat="1">
      <c r="B328" s="160"/>
      <c r="D328" s="150" t="s">
        <v>156</v>
      </c>
      <c r="E328" s="161" t="s">
        <v>1</v>
      </c>
      <c r="F328" s="162" t="s">
        <v>803</v>
      </c>
      <c r="H328" s="163">
        <v>1</v>
      </c>
      <c r="I328" s="164"/>
      <c r="L328" s="160"/>
      <c r="M328" s="165"/>
      <c r="T328" s="166"/>
      <c r="AT328" s="161" t="s">
        <v>156</v>
      </c>
      <c r="AU328" s="161" t="s">
        <v>90</v>
      </c>
      <c r="AV328" s="13" t="s">
        <v>90</v>
      </c>
      <c r="AW328" s="13" t="s">
        <v>35</v>
      </c>
      <c r="AX328" s="13" t="s">
        <v>80</v>
      </c>
      <c r="AY328" s="161" t="s">
        <v>144</v>
      </c>
    </row>
    <row r="329" spans="2:65" s="14" customFormat="1">
      <c r="B329" s="167"/>
      <c r="D329" s="150" t="s">
        <v>156</v>
      </c>
      <c r="E329" s="168" t="s">
        <v>1</v>
      </c>
      <c r="F329" s="169" t="s">
        <v>159</v>
      </c>
      <c r="H329" s="170">
        <v>2</v>
      </c>
      <c r="I329" s="171"/>
      <c r="L329" s="167"/>
      <c r="M329" s="172"/>
      <c r="T329" s="173"/>
      <c r="AT329" s="168" t="s">
        <v>156</v>
      </c>
      <c r="AU329" s="168" t="s">
        <v>90</v>
      </c>
      <c r="AV329" s="14" t="s">
        <v>160</v>
      </c>
      <c r="AW329" s="14" t="s">
        <v>35</v>
      </c>
      <c r="AX329" s="14" t="s">
        <v>88</v>
      </c>
      <c r="AY329" s="168" t="s">
        <v>144</v>
      </c>
    </row>
    <row r="330" spans="2:65" s="1" customFormat="1" ht="24.2" customHeight="1">
      <c r="B330" s="136"/>
      <c r="C330" s="177" t="s">
        <v>477</v>
      </c>
      <c r="D330" s="177" t="s">
        <v>185</v>
      </c>
      <c r="E330" s="178" t="s">
        <v>944</v>
      </c>
      <c r="F330" s="179" t="s">
        <v>945</v>
      </c>
      <c r="G330" s="180" t="s">
        <v>194</v>
      </c>
      <c r="H330" s="181">
        <v>0.249</v>
      </c>
      <c r="I330" s="182"/>
      <c r="J330" s="183">
        <f>ROUND(I330*H330,2)</f>
        <v>0</v>
      </c>
      <c r="K330" s="179" t="s">
        <v>151</v>
      </c>
      <c r="L330" s="184"/>
      <c r="M330" s="185" t="s">
        <v>1</v>
      </c>
      <c r="N330" s="186" t="s">
        <v>45</v>
      </c>
      <c r="P330" s="146">
        <f>O330*H330</f>
        <v>0</v>
      </c>
      <c r="Q330" s="146">
        <v>1</v>
      </c>
      <c r="R330" s="146">
        <f>Q330*H330</f>
        <v>0.249</v>
      </c>
      <c r="S330" s="146">
        <v>0</v>
      </c>
      <c r="T330" s="147">
        <f>S330*H330</f>
        <v>0</v>
      </c>
      <c r="AR330" s="148" t="s">
        <v>188</v>
      </c>
      <c r="AT330" s="148" t="s">
        <v>185</v>
      </c>
      <c r="AU330" s="148" t="s">
        <v>90</v>
      </c>
      <c r="AY330" s="17" t="s">
        <v>144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88</v>
      </c>
      <c r="BK330" s="149">
        <f>ROUND(I330*H330,2)</f>
        <v>0</v>
      </c>
      <c r="BL330" s="17" t="s">
        <v>152</v>
      </c>
      <c r="BM330" s="148" t="s">
        <v>946</v>
      </c>
    </row>
    <row r="331" spans="2:65" s="1" customFormat="1">
      <c r="B331" s="32"/>
      <c r="D331" s="150" t="s">
        <v>178</v>
      </c>
      <c r="F331" s="174" t="s">
        <v>947</v>
      </c>
      <c r="I331" s="152"/>
      <c r="L331" s="32"/>
      <c r="M331" s="153"/>
      <c r="T331" s="56"/>
      <c r="AT331" s="17" t="s">
        <v>178</v>
      </c>
      <c r="AU331" s="17" t="s">
        <v>90</v>
      </c>
    </row>
    <row r="332" spans="2:65" s="1" customFormat="1" ht="19.5">
      <c r="B332" s="32"/>
      <c r="D332" s="150" t="s">
        <v>154</v>
      </c>
      <c r="F332" s="151" t="s">
        <v>948</v>
      </c>
      <c r="I332" s="152"/>
      <c r="L332" s="32"/>
      <c r="M332" s="153"/>
      <c r="T332" s="56"/>
      <c r="AT332" s="17" t="s">
        <v>154</v>
      </c>
      <c r="AU332" s="17" t="s">
        <v>90</v>
      </c>
    </row>
    <row r="333" spans="2:65" s="12" customFormat="1">
      <c r="B333" s="154"/>
      <c r="D333" s="150" t="s">
        <v>156</v>
      </c>
      <c r="E333" s="155" t="s">
        <v>1</v>
      </c>
      <c r="F333" s="156" t="s">
        <v>917</v>
      </c>
      <c r="H333" s="155" t="s">
        <v>1</v>
      </c>
      <c r="I333" s="157"/>
      <c r="L333" s="154"/>
      <c r="M333" s="158"/>
      <c r="T333" s="159"/>
      <c r="AT333" s="155" t="s">
        <v>156</v>
      </c>
      <c r="AU333" s="155" t="s">
        <v>90</v>
      </c>
      <c r="AV333" s="12" t="s">
        <v>88</v>
      </c>
      <c r="AW333" s="12" t="s">
        <v>35</v>
      </c>
      <c r="AX333" s="12" t="s">
        <v>80</v>
      </c>
      <c r="AY333" s="155" t="s">
        <v>144</v>
      </c>
    </row>
    <row r="334" spans="2:65" s="12" customFormat="1" ht="22.5">
      <c r="B334" s="154"/>
      <c r="D334" s="150" t="s">
        <v>156</v>
      </c>
      <c r="E334" s="155" t="s">
        <v>1</v>
      </c>
      <c r="F334" s="156" t="s">
        <v>942</v>
      </c>
      <c r="H334" s="155" t="s">
        <v>1</v>
      </c>
      <c r="I334" s="157"/>
      <c r="L334" s="154"/>
      <c r="M334" s="158"/>
      <c r="T334" s="159"/>
      <c r="AT334" s="155" t="s">
        <v>156</v>
      </c>
      <c r="AU334" s="155" t="s">
        <v>90</v>
      </c>
      <c r="AV334" s="12" t="s">
        <v>88</v>
      </c>
      <c r="AW334" s="12" t="s">
        <v>35</v>
      </c>
      <c r="AX334" s="12" t="s">
        <v>80</v>
      </c>
      <c r="AY334" s="155" t="s">
        <v>144</v>
      </c>
    </row>
    <row r="335" spans="2:65" s="13" customFormat="1">
      <c r="B335" s="160"/>
      <c r="D335" s="150" t="s">
        <v>156</v>
      </c>
      <c r="E335" s="161" t="s">
        <v>1</v>
      </c>
      <c r="F335" s="162" t="s">
        <v>949</v>
      </c>
      <c r="H335" s="163">
        <v>0.10199999999999999</v>
      </c>
      <c r="I335" s="164"/>
      <c r="L335" s="160"/>
      <c r="M335" s="165"/>
      <c r="T335" s="166"/>
      <c r="AT335" s="161" t="s">
        <v>156</v>
      </c>
      <c r="AU335" s="161" t="s">
        <v>90</v>
      </c>
      <c r="AV335" s="13" t="s">
        <v>90</v>
      </c>
      <c r="AW335" s="13" t="s">
        <v>35</v>
      </c>
      <c r="AX335" s="13" t="s">
        <v>80</v>
      </c>
      <c r="AY335" s="161" t="s">
        <v>144</v>
      </c>
    </row>
    <row r="336" spans="2:65" s="12" customFormat="1" ht="22.5">
      <c r="B336" s="154"/>
      <c r="D336" s="150" t="s">
        <v>156</v>
      </c>
      <c r="E336" s="155" t="s">
        <v>1</v>
      </c>
      <c r="F336" s="156" t="s">
        <v>943</v>
      </c>
      <c r="H336" s="155" t="s">
        <v>1</v>
      </c>
      <c r="I336" s="157"/>
      <c r="L336" s="154"/>
      <c r="M336" s="158"/>
      <c r="T336" s="159"/>
      <c r="AT336" s="155" t="s">
        <v>156</v>
      </c>
      <c r="AU336" s="155" t="s">
        <v>90</v>
      </c>
      <c r="AV336" s="12" t="s">
        <v>88</v>
      </c>
      <c r="AW336" s="12" t="s">
        <v>35</v>
      </c>
      <c r="AX336" s="12" t="s">
        <v>80</v>
      </c>
      <c r="AY336" s="155" t="s">
        <v>144</v>
      </c>
    </row>
    <row r="337" spans="2:65" s="13" customFormat="1">
      <c r="B337" s="160"/>
      <c r="D337" s="150" t="s">
        <v>156</v>
      </c>
      <c r="E337" s="161" t="s">
        <v>1</v>
      </c>
      <c r="F337" s="162" t="s">
        <v>950</v>
      </c>
      <c r="H337" s="163">
        <v>0.14699999999999999</v>
      </c>
      <c r="I337" s="164"/>
      <c r="L337" s="160"/>
      <c r="M337" s="165"/>
      <c r="T337" s="166"/>
      <c r="AT337" s="161" t="s">
        <v>156</v>
      </c>
      <c r="AU337" s="161" t="s">
        <v>90</v>
      </c>
      <c r="AV337" s="13" t="s">
        <v>90</v>
      </c>
      <c r="AW337" s="13" t="s">
        <v>35</v>
      </c>
      <c r="AX337" s="13" t="s">
        <v>80</v>
      </c>
      <c r="AY337" s="161" t="s">
        <v>144</v>
      </c>
    </row>
    <row r="338" spans="2:65" s="14" customFormat="1">
      <c r="B338" s="167"/>
      <c r="D338" s="150" t="s">
        <v>156</v>
      </c>
      <c r="E338" s="168" t="s">
        <v>1</v>
      </c>
      <c r="F338" s="169" t="s">
        <v>159</v>
      </c>
      <c r="H338" s="170">
        <v>0.249</v>
      </c>
      <c r="I338" s="171"/>
      <c r="L338" s="167"/>
      <c r="M338" s="172"/>
      <c r="T338" s="173"/>
      <c r="AT338" s="168" t="s">
        <v>156</v>
      </c>
      <c r="AU338" s="168" t="s">
        <v>90</v>
      </c>
      <c r="AV338" s="14" t="s">
        <v>160</v>
      </c>
      <c r="AW338" s="14" t="s">
        <v>35</v>
      </c>
      <c r="AX338" s="14" t="s">
        <v>88</v>
      </c>
      <c r="AY338" s="168" t="s">
        <v>144</v>
      </c>
    </row>
    <row r="339" spans="2:65" s="1" customFormat="1" ht="24.2" customHeight="1">
      <c r="B339" s="136"/>
      <c r="C339" s="137" t="s">
        <v>484</v>
      </c>
      <c r="D339" s="137" t="s">
        <v>147</v>
      </c>
      <c r="E339" s="138" t="s">
        <v>192</v>
      </c>
      <c r="F339" s="139" t="s">
        <v>193</v>
      </c>
      <c r="G339" s="140" t="s">
        <v>194</v>
      </c>
      <c r="H339" s="141">
        <v>0.26900000000000002</v>
      </c>
      <c r="I339" s="142"/>
      <c r="J339" s="143">
        <f>ROUND(I339*H339,2)</f>
        <v>0</v>
      </c>
      <c r="K339" s="139" t="s">
        <v>176</v>
      </c>
      <c r="L339" s="32"/>
      <c r="M339" s="144" t="s">
        <v>1</v>
      </c>
      <c r="N339" s="145" t="s">
        <v>45</v>
      </c>
      <c r="P339" s="146">
        <f>O339*H339</f>
        <v>0</v>
      </c>
      <c r="Q339" s="146">
        <v>0</v>
      </c>
      <c r="R339" s="146">
        <f>Q339*H339</f>
        <v>0</v>
      </c>
      <c r="S339" s="146">
        <v>0</v>
      </c>
      <c r="T339" s="147">
        <f>S339*H339</f>
        <v>0</v>
      </c>
      <c r="AR339" s="148" t="s">
        <v>152</v>
      </c>
      <c r="AT339" s="148" t="s">
        <v>147</v>
      </c>
      <c r="AU339" s="148" t="s">
        <v>90</v>
      </c>
      <c r="AY339" s="17" t="s">
        <v>144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7" t="s">
        <v>88</v>
      </c>
      <c r="BK339" s="149">
        <f>ROUND(I339*H339,2)</f>
        <v>0</v>
      </c>
      <c r="BL339" s="17" t="s">
        <v>152</v>
      </c>
      <c r="BM339" s="148" t="s">
        <v>951</v>
      </c>
    </row>
    <row r="340" spans="2:65" s="1" customFormat="1" ht="29.25">
      <c r="B340" s="32"/>
      <c r="D340" s="150" t="s">
        <v>178</v>
      </c>
      <c r="F340" s="174" t="s">
        <v>818</v>
      </c>
      <c r="I340" s="152"/>
      <c r="L340" s="32"/>
      <c r="M340" s="153"/>
      <c r="T340" s="56"/>
      <c r="AT340" s="17" t="s">
        <v>178</v>
      </c>
      <c r="AU340" s="17" t="s">
        <v>90</v>
      </c>
    </row>
    <row r="341" spans="2:65" s="1" customFormat="1">
      <c r="B341" s="32"/>
      <c r="D341" s="175" t="s">
        <v>180</v>
      </c>
      <c r="F341" s="176" t="s">
        <v>197</v>
      </c>
      <c r="I341" s="152"/>
      <c r="L341" s="32"/>
      <c r="M341" s="187"/>
      <c r="N341" s="188"/>
      <c r="O341" s="188"/>
      <c r="P341" s="188"/>
      <c r="Q341" s="188"/>
      <c r="R341" s="188"/>
      <c r="S341" s="188"/>
      <c r="T341" s="189"/>
      <c r="AT341" s="17" t="s">
        <v>180</v>
      </c>
      <c r="AU341" s="17" t="s">
        <v>90</v>
      </c>
    </row>
    <row r="342" spans="2:65" s="1" customFormat="1" ht="6.95" customHeight="1">
      <c r="B342" s="44"/>
      <c r="C342" s="45"/>
      <c r="D342" s="45"/>
      <c r="E342" s="45"/>
      <c r="F342" s="45"/>
      <c r="G342" s="45"/>
      <c r="H342" s="45"/>
      <c r="I342" s="45"/>
      <c r="J342" s="45"/>
      <c r="K342" s="45"/>
      <c r="L342" s="32"/>
    </row>
  </sheetData>
  <sheetProtection algorithmName="SHA-512" hashValue="+iIliU0asQXwESDtf8WsetMvFhjoSGRT/D2uDsiOY1F2XZyrANt4ecpMU/a1xDpsWAUzZfstSS6NEq7MCtm/4g==" saltValue="eEn+fE9aW+JZFYYMy8RvkA==" spinCount="100000" sheet="1" objects="1" scenarios="1"/>
  <autoFilter ref="C123:K341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500-000000000000}"/>
    <hyperlink ref="F138" r:id="rId2" xr:uid="{00000000-0004-0000-0500-000001000000}"/>
    <hyperlink ref="F154" r:id="rId3" xr:uid="{00000000-0004-0000-0500-000002000000}"/>
    <hyperlink ref="F160" r:id="rId4" xr:uid="{00000000-0004-0000-0500-000003000000}"/>
    <hyperlink ref="F166" r:id="rId5" xr:uid="{00000000-0004-0000-0500-000004000000}"/>
    <hyperlink ref="F176" r:id="rId6" xr:uid="{00000000-0004-0000-0500-000005000000}"/>
    <hyperlink ref="F185" r:id="rId7" xr:uid="{00000000-0004-0000-0500-000006000000}"/>
    <hyperlink ref="F219" r:id="rId8" xr:uid="{00000000-0004-0000-0500-000007000000}"/>
    <hyperlink ref="F232" r:id="rId9" xr:uid="{00000000-0004-0000-0500-000008000000}"/>
    <hyperlink ref="F245" r:id="rId10" xr:uid="{00000000-0004-0000-0500-000009000000}"/>
    <hyperlink ref="F248" r:id="rId11" xr:uid="{00000000-0004-0000-0500-00000A000000}"/>
    <hyperlink ref="F261" r:id="rId12" xr:uid="{00000000-0004-0000-0500-00000B000000}"/>
    <hyperlink ref="F273" r:id="rId13" xr:uid="{00000000-0004-0000-0500-00000C000000}"/>
    <hyperlink ref="F280" r:id="rId14" xr:uid="{00000000-0004-0000-0500-00000D000000}"/>
    <hyperlink ref="F292" r:id="rId15" xr:uid="{00000000-0004-0000-0500-00000E000000}"/>
    <hyperlink ref="F302" r:id="rId16" xr:uid="{00000000-0004-0000-0500-00000F000000}"/>
    <hyperlink ref="F313" r:id="rId17" xr:uid="{00000000-0004-0000-0500-000010000000}"/>
    <hyperlink ref="F341" r:id="rId18" xr:uid="{00000000-0004-0000-05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2"/>
  <sheetViews>
    <sheetView showGridLines="0" topLeftCell="A115" workbookViewId="0">
      <selection activeCell="I134" sqref="I1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26" t="s">
        <v>952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41"/>
      <c r="G18" s="241"/>
      <c r="H18" s="24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45" t="s">
        <v>1</v>
      </c>
      <c r="F27" s="245"/>
      <c r="G27" s="245"/>
      <c r="H27" s="24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ROUND((SUM(BE121:BE171)),  2)</f>
        <v>0</v>
      </c>
      <c r="I33" s="96">
        <v>0.21</v>
      </c>
      <c r="J33" s="86">
        <f>ROUND(((SUM(BE121:BE171))*I33),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ROUND((SUM(BF121:BF171)),  2)</f>
        <v>0</v>
      </c>
      <c r="I34" s="96">
        <v>0.12</v>
      </c>
      <c r="J34" s="86">
        <f>ROUND(((SUM(BF121:BF171))*I34),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ROUND((SUM(BG121:BG171)),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ROUND((SUM(BH121:BH171)),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ROUND((SUM(BI121:BI171)),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26" t="str">
        <f>E9</f>
        <v>VON_1 - Vedlejší a ostatní náklady - PS 01, SO 01</v>
      </c>
      <c r="F87" s="246"/>
      <c r="G87" s="246"/>
      <c r="H87" s="24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Vrcovice</v>
      </c>
      <c r="I89" s="27" t="s">
        <v>22</v>
      </c>
      <c r="J89" s="52" t="str">
        <f>IF(J12="","",J12)</f>
        <v>12. 11. 2024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Sweco Hydroprojekt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123</v>
      </c>
      <c r="D94" s="97"/>
      <c r="E94" s="97"/>
      <c r="F94" s="97"/>
      <c r="G94" s="97"/>
      <c r="H94" s="97"/>
      <c r="I94" s="97"/>
      <c r="J94" s="106" t="s">
        <v>124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125</v>
      </c>
      <c r="J96" s="66">
        <f>J121</f>
        <v>0</v>
      </c>
      <c r="L96" s="32"/>
      <c r="AU96" s="17" t="s">
        <v>126</v>
      </c>
    </row>
    <row r="97" spans="2:12" s="8" customFormat="1" ht="24.95" customHeight="1">
      <c r="B97" s="108"/>
      <c r="D97" s="109" t="s">
        <v>953</v>
      </c>
      <c r="E97" s="110"/>
      <c r="F97" s="110"/>
      <c r="G97" s="110"/>
      <c r="H97" s="110"/>
      <c r="I97" s="110"/>
      <c r="J97" s="111">
        <f>J122</f>
        <v>0</v>
      </c>
      <c r="L97" s="108"/>
    </row>
    <row r="98" spans="2:12" s="9" customFormat="1" ht="19.899999999999999" customHeight="1">
      <c r="B98" s="112"/>
      <c r="D98" s="113" t="s">
        <v>954</v>
      </c>
      <c r="E98" s="114"/>
      <c r="F98" s="114"/>
      <c r="G98" s="114"/>
      <c r="H98" s="114"/>
      <c r="I98" s="114"/>
      <c r="J98" s="115">
        <f>J123</f>
        <v>0</v>
      </c>
      <c r="L98" s="112"/>
    </row>
    <row r="99" spans="2:12" s="9" customFormat="1" ht="19.899999999999999" customHeight="1">
      <c r="B99" s="112"/>
      <c r="D99" s="113" t="s">
        <v>955</v>
      </c>
      <c r="E99" s="114"/>
      <c r="F99" s="114"/>
      <c r="G99" s="114"/>
      <c r="H99" s="114"/>
      <c r="I99" s="114"/>
      <c r="J99" s="115">
        <f>J135</f>
        <v>0</v>
      </c>
      <c r="L99" s="112"/>
    </row>
    <row r="100" spans="2:12" s="9" customFormat="1" ht="19.899999999999999" customHeight="1">
      <c r="B100" s="112"/>
      <c r="D100" s="113" t="s">
        <v>956</v>
      </c>
      <c r="E100" s="114"/>
      <c r="F100" s="114"/>
      <c r="G100" s="114"/>
      <c r="H100" s="114"/>
      <c r="I100" s="114"/>
      <c r="J100" s="115">
        <f>J155</f>
        <v>0</v>
      </c>
      <c r="L100" s="112"/>
    </row>
    <row r="101" spans="2:12" s="9" customFormat="1" ht="19.899999999999999" customHeight="1">
      <c r="B101" s="112"/>
      <c r="D101" s="113" t="s">
        <v>957</v>
      </c>
      <c r="E101" s="114"/>
      <c r="F101" s="114"/>
      <c r="G101" s="114"/>
      <c r="H101" s="114"/>
      <c r="I101" s="114"/>
      <c r="J101" s="115">
        <f>J167</f>
        <v>0</v>
      </c>
      <c r="L101" s="112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129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47" t="str">
        <f>E7</f>
        <v>Otava ř. km 19,2 Rekonstrukce jezu Vrcovice</v>
      </c>
      <c r="F111" s="248"/>
      <c r="G111" s="248"/>
      <c r="H111" s="248"/>
      <c r="L111" s="32"/>
    </row>
    <row r="112" spans="2:12" s="1" customFormat="1" ht="12" customHeight="1">
      <c r="B112" s="32"/>
      <c r="C112" s="27" t="s">
        <v>120</v>
      </c>
      <c r="L112" s="32"/>
    </row>
    <row r="113" spans="2:65" s="1" customFormat="1" ht="16.5" customHeight="1">
      <c r="B113" s="32"/>
      <c r="E113" s="226" t="str">
        <f>E9</f>
        <v>VON_1 - Vedlejší a ostatní náklady - PS 01, SO 01</v>
      </c>
      <c r="F113" s="246"/>
      <c r="G113" s="246"/>
      <c r="H113" s="246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Vrcovice</v>
      </c>
      <c r="I115" s="27" t="s">
        <v>22</v>
      </c>
      <c r="J115" s="52" t="str">
        <f>IF(J12="","",J12)</f>
        <v>12. 11. 2024</v>
      </c>
      <c r="L115" s="32"/>
    </row>
    <row r="116" spans="2:65" s="1" customFormat="1" ht="6.95" customHeight="1">
      <c r="B116" s="32"/>
      <c r="L116" s="32"/>
    </row>
    <row r="117" spans="2:65" s="1" customFormat="1" ht="25.7" customHeight="1">
      <c r="B117" s="32"/>
      <c r="C117" s="27" t="s">
        <v>24</v>
      </c>
      <c r="F117" s="25" t="str">
        <f>E15</f>
        <v>Povodí Vltavy, státní podnik</v>
      </c>
      <c r="I117" s="27" t="s">
        <v>32</v>
      </c>
      <c r="J117" s="30" t="str">
        <f>E21</f>
        <v>Sweco Hydroprojekt a.s.</v>
      </c>
      <c r="L117" s="32"/>
    </row>
    <row r="118" spans="2:65" s="1" customFormat="1" ht="15.2" customHeight="1">
      <c r="B118" s="32"/>
      <c r="C118" s="27" t="s">
        <v>30</v>
      </c>
      <c r="F118" s="25" t="str">
        <f>IF(E18="","",E18)</f>
        <v>Vyplň údaj</v>
      </c>
      <c r="I118" s="27" t="s">
        <v>36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6"/>
      <c r="C120" s="117" t="s">
        <v>130</v>
      </c>
      <c r="D120" s="118" t="s">
        <v>65</v>
      </c>
      <c r="E120" s="118" t="s">
        <v>61</v>
      </c>
      <c r="F120" s="118" t="s">
        <v>62</v>
      </c>
      <c r="G120" s="118" t="s">
        <v>131</v>
      </c>
      <c r="H120" s="118" t="s">
        <v>132</v>
      </c>
      <c r="I120" s="118" t="s">
        <v>133</v>
      </c>
      <c r="J120" s="118" t="s">
        <v>124</v>
      </c>
      <c r="K120" s="119" t="s">
        <v>134</v>
      </c>
      <c r="L120" s="116"/>
      <c r="M120" s="59" t="s">
        <v>1</v>
      </c>
      <c r="N120" s="60" t="s">
        <v>44</v>
      </c>
      <c r="O120" s="60" t="s">
        <v>135</v>
      </c>
      <c r="P120" s="60" t="s">
        <v>136</v>
      </c>
      <c r="Q120" s="60" t="s">
        <v>137</v>
      </c>
      <c r="R120" s="60" t="s">
        <v>138</v>
      </c>
      <c r="S120" s="60" t="s">
        <v>139</v>
      </c>
      <c r="T120" s="61" t="s">
        <v>140</v>
      </c>
    </row>
    <row r="121" spans="2:65" s="1" customFormat="1" ht="22.9" customHeight="1">
      <c r="B121" s="32"/>
      <c r="C121" s="64" t="s">
        <v>141</v>
      </c>
      <c r="J121" s="120">
        <f>BK121</f>
        <v>0</v>
      </c>
      <c r="L121" s="32"/>
      <c r="M121" s="62"/>
      <c r="N121" s="53"/>
      <c r="O121" s="53"/>
      <c r="P121" s="121">
        <f>P122</f>
        <v>0</v>
      </c>
      <c r="Q121" s="53"/>
      <c r="R121" s="121">
        <f>R122</f>
        <v>0</v>
      </c>
      <c r="S121" s="53"/>
      <c r="T121" s="122">
        <f>T122</f>
        <v>0</v>
      </c>
      <c r="AT121" s="17" t="s">
        <v>79</v>
      </c>
      <c r="AU121" s="17" t="s">
        <v>126</v>
      </c>
      <c r="BK121" s="123">
        <f>BK122</f>
        <v>0</v>
      </c>
    </row>
    <row r="122" spans="2:65" s="11" customFormat="1" ht="25.9" customHeight="1">
      <c r="B122" s="124"/>
      <c r="D122" s="125" t="s">
        <v>79</v>
      </c>
      <c r="E122" s="126" t="s">
        <v>958</v>
      </c>
      <c r="F122" s="126" t="s">
        <v>959</v>
      </c>
      <c r="I122" s="127"/>
      <c r="J122" s="128">
        <f>BK122</f>
        <v>0</v>
      </c>
      <c r="L122" s="124"/>
      <c r="M122" s="129"/>
      <c r="P122" s="130">
        <f>P123+P135+P155+P167</f>
        <v>0</v>
      </c>
      <c r="R122" s="130">
        <f>R123+R135+R155+R167</f>
        <v>0</v>
      </c>
      <c r="T122" s="131">
        <f>T123+T135+T155+T167</f>
        <v>0</v>
      </c>
      <c r="AR122" s="125" t="s">
        <v>184</v>
      </c>
      <c r="AT122" s="132" t="s">
        <v>79</v>
      </c>
      <c r="AU122" s="132" t="s">
        <v>80</v>
      </c>
      <c r="AY122" s="125" t="s">
        <v>144</v>
      </c>
      <c r="BK122" s="133">
        <f>BK123+BK135+BK155+BK167</f>
        <v>0</v>
      </c>
    </row>
    <row r="123" spans="2:65" s="11" customFormat="1" ht="22.9" customHeight="1">
      <c r="B123" s="124"/>
      <c r="D123" s="125" t="s">
        <v>79</v>
      </c>
      <c r="E123" s="134" t="s">
        <v>960</v>
      </c>
      <c r="F123" s="134" t="s">
        <v>961</v>
      </c>
      <c r="I123" s="127"/>
      <c r="J123" s="135">
        <f>BK123</f>
        <v>0</v>
      </c>
      <c r="L123" s="124"/>
      <c r="M123" s="129"/>
      <c r="P123" s="130">
        <f>SUM(P124:P134)</f>
        <v>0</v>
      </c>
      <c r="R123" s="130">
        <f>SUM(R124:R134)</f>
        <v>0</v>
      </c>
      <c r="T123" s="131">
        <f>SUM(T124:T134)</f>
        <v>0</v>
      </c>
      <c r="AR123" s="125" t="s">
        <v>184</v>
      </c>
      <c r="AT123" s="132" t="s">
        <v>79</v>
      </c>
      <c r="AU123" s="132" t="s">
        <v>88</v>
      </c>
      <c r="AY123" s="125" t="s">
        <v>144</v>
      </c>
      <c r="BK123" s="133">
        <f>SUM(BK124:BK134)</f>
        <v>0</v>
      </c>
    </row>
    <row r="124" spans="2:65" s="1" customFormat="1" ht="21.75" customHeight="1">
      <c r="B124" s="136"/>
      <c r="C124" s="137" t="s">
        <v>88</v>
      </c>
      <c r="D124" s="137" t="s">
        <v>147</v>
      </c>
      <c r="E124" s="138" t="s">
        <v>962</v>
      </c>
      <c r="F124" s="139" t="s">
        <v>963</v>
      </c>
      <c r="G124" s="140" t="s">
        <v>163</v>
      </c>
      <c r="H124" s="141">
        <v>1</v>
      </c>
      <c r="I124" s="142"/>
      <c r="J124" s="143">
        <f>ROUND(I124*H124,2)</f>
        <v>0</v>
      </c>
      <c r="K124" s="139" t="s">
        <v>1</v>
      </c>
      <c r="L124" s="32"/>
      <c r="M124" s="144" t="s">
        <v>1</v>
      </c>
      <c r="N124" s="145" t="s">
        <v>45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964</v>
      </c>
      <c r="AT124" s="148" t="s">
        <v>147</v>
      </c>
      <c r="AU124" s="148" t="s">
        <v>90</v>
      </c>
      <c r="AY124" s="17" t="s">
        <v>144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88</v>
      </c>
      <c r="BK124" s="149">
        <f>ROUND(I124*H124,2)</f>
        <v>0</v>
      </c>
      <c r="BL124" s="17" t="s">
        <v>964</v>
      </c>
      <c r="BM124" s="148" t="s">
        <v>965</v>
      </c>
    </row>
    <row r="125" spans="2:65" s="1" customFormat="1" ht="37.9" customHeight="1">
      <c r="B125" s="136"/>
      <c r="C125" s="137" t="s">
        <v>90</v>
      </c>
      <c r="D125" s="137" t="s">
        <v>147</v>
      </c>
      <c r="E125" s="138" t="s">
        <v>966</v>
      </c>
      <c r="F125" s="139" t="s">
        <v>967</v>
      </c>
      <c r="G125" s="140" t="s">
        <v>163</v>
      </c>
      <c r="H125" s="141">
        <v>1</v>
      </c>
      <c r="I125" s="142"/>
      <c r="J125" s="143">
        <f>ROUND(I125*H125,2)</f>
        <v>0</v>
      </c>
      <c r="K125" s="139" t="s">
        <v>1</v>
      </c>
      <c r="L125" s="32"/>
      <c r="M125" s="144" t="s">
        <v>1</v>
      </c>
      <c r="N125" s="145" t="s">
        <v>45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964</v>
      </c>
      <c r="AT125" s="148" t="s">
        <v>147</v>
      </c>
      <c r="AU125" s="148" t="s">
        <v>90</v>
      </c>
      <c r="AY125" s="17" t="s">
        <v>144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88</v>
      </c>
      <c r="BK125" s="149">
        <f>ROUND(I125*H125,2)</f>
        <v>0</v>
      </c>
      <c r="BL125" s="17" t="s">
        <v>964</v>
      </c>
      <c r="BM125" s="148" t="s">
        <v>968</v>
      </c>
    </row>
    <row r="126" spans="2:65" s="1" customFormat="1" ht="48.75">
      <c r="B126" s="32"/>
      <c r="D126" s="150" t="s">
        <v>154</v>
      </c>
      <c r="F126" s="151" t="s">
        <v>969</v>
      </c>
      <c r="I126" s="152"/>
      <c r="L126" s="32"/>
      <c r="M126" s="153"/>
      <c r="T126" s="56"/>
      <c r="AT126" s="17" t="s">
        <v>154</v>
      </c>
      <c r="AU126" s="17" t="s">
        <v>90</v>
      </c>
    </row>
    <row r="127" spans="2:65" s="1" customFormat="1" ht="16.5" customHeight="1">
      <c r="B127" s="136"/>
      <c r="C127" s="137" t="s">
        <v>167</v>
      </c>
      <c r="D127" s="137" t="s">
        <v>147</v>
      </c>
      <c r="E127" s="138" t="s">
        <v>970</v>
      </c>
      <c r="F127" s="139" t="s">
        <v>971</v>
      </c>
      <c r="G127" s="140" t="s">
        <v>163</v>
      </c>
      <c r="H127" s="141">
        <v>1</v>
      </c>
      <c r="I127" s="142"/>
      <c r="J127" s="143">
        <f>ROUND(I127*H127,2)</f>
        <v>0</v>
      </c>
      <c r="K127" s="139" t="s">
        <v>1</v>
      </c>
      <c r="L127" s="32"/>
      <c r="M127" s="144" t="s">
        <v>1</v>
      </c>
      <c r="N127" s="145" t="s">
        <v>45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964</v>
      </c>
      <c r="AT127" s="148" t="s">
        <v>147</v>
      </c>
      <c r="AU127" s="148" t="s">
        <v>90</v>
      </c>
      <c r="AY127" s="17" t="s">
        <v>144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88</v>
      </c>
      <c r="BK127" s="149">
        <f>ROUND(I127*H127,2)</f>
        <v>0</v>
      </c>
      <c r="BL127" s="17" t="s">
        <v>964</v>
      </c>
      <c r="BM127" s="148" t="s">
        <v>972</v>
      </c>
    </row>
    <row r="128" spans="2:65" s="1" customFormat="1" ht="58.5">
      <c r="B128" s="32"/>
      <c r="D128" s="150" t="s">
        <v>154</v>
      </c>
      <c r="F128" s="151" t="s">
        <v>973</v>
      </c>
      <c r="I128" s="152"/>
      <c r="L128" s="32"/>
      <c r="M128" s="153"/>
      <c r="T128" s="56"/>
      <c r="AT128" s="17" t="s">
        <v>154</v>
      </c>
      <c r="AU128" s="17" t="s">
        <v>90</v>
      </c>
    </row>
    <row r="129" spans="2:65" s="1" customFormat="1" ht="21.75" customHeight="1">
      <c r="B129" s="136"/>
      <c r="C129" s="137" t="s">
        <v>160</v>
      </c>
      <c r="D129" s="137" t="s">
        <v>147</v>
      </c>
      <c r="E129" s="138" t="s">
        <v>974</v>
      </c>
      <c r="F129" s="139" t="s">
        <v>975</v>
      </c>
      <c r="G129" s="140" t="s">
        <v>163</v>
      </c>
      <c r="H129" s="141">
        <v>1</v>
      </c>
      <c r="I129" s="142"/>
      <c r="J129" s="143">
        <f>ROUND(I129*H129,2)</f>
        <v>0</v>
      </c>
      <c r="K129" s="139" t="s">
        <v>1</v>
      </c>
      <c r="L129" s="32"/>
      <c r="M129" s="144" t="s">
        <v>1</v>
      </c>
      <c r="N129" s="145" t="s">
        <v>45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964</v>
      </c>
      <c r="AT129" s="148" t="s">
        <v>147</v>
      </c>
      <c r="AU129" s="148" t="s">
        <v>90</v>
      </c>
      <c r="AY129" s="17" t="s">
        <v>144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88</v>
      </c>
      <c r="BK129" s="149">
        <f>ROUND(I129*H129,2)</f>
        <v>0</v>
      </c>
      <c r="BL129" s="17" t="s">
        <v>964</v>
      </c>
      <c r="BM129" s="148" t="s">
        <v>976</v>
      </c>
    </row>
    <row r="130" spans="2:65" s="1" customFormat="1" ht="16.5" customHeight="1">
      <c r="B130" s="136"/>
      <c r="C130" s="137" t="s">
        <v>184</v>
      </c>
      <c r="D130" s="137" t="s">
        <v>147</v>
      </c>
      <c r="E130" s="138" t="s">
        <v>977</v>
      </c>
      <c r="F130" s="139" t="s">
        <v>978</v>
      </c>
      <c r="G130" s="140" t="s">
        <v>163</v>
      </c>
      <c r="H130" s="141">
        <v>1</v>
      </c>
      <c r="I130" s="142"/>
      <c r="J130" s="143">
        <f>ROUND(I130*H130,2)</f>
        <v>0</v>
      </c>
      <c r="K130" s="139" t="s">
        <v>1</v>
      </c>
      <c r="L130" s="32"/>
      <c r="M130" s="144" t="s">
        <v>1</v>
      </c>
      <c r="N130" s="145" t="s">
        <v>45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964</v>
      </c>
      <c r="AT130" s="148" t="s">
        <v>147</v>
      </c>
      <c r="AU130" s="148" t="s">
        <v>90</v>
      </c>
      <c r="AY130" s="17" t="s">
        <v>144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88</v>
      </c>
      <c r="BK130" s="149">
        <f>ROUND(I130*H130,2)</f>
        <v>0</v>
      </c>
      <c r="BL130" s="17" t="s">
        <v>964</v>
      </c>
      <c r="BM130" s="148" t="s">
        <v>979</v>
      </c>
    </row>
    <row r="131" spans="2:65" s="1" customFormat="1" ht="16.5" customHeight="1">
      <c r="B131" s="136"/>
      <c r="C131" s="137" t="s">
        <v>191</v>
      </c>
      <c r="D131" s="137" t="s">
        <v>147</v>
      </c>
      <c r="E131" s="138" t="s">
        <v>980</v>
      </c>
      <c r="F131" s="139" t="s">
        <v>981</v>
      </c>
      <c r="G131" s="140" t="s">
        <v>163</v>
      </c>
      <c r="H131" s="141">
        <v>1</v>
      </c>
      <c r="I131" s="142"/>
      <c r="J131" s="143">
        <f>ROUND(I131*H131,2)</f>
        <v>0</v>
      </c>
      <c r="K131" s="139" t="s">
        <v>1</v>
      </c>
      <c r="L131" s="32"/>
      <c r="M131" s="144" t="s">
        <v>1</v>
      </c>
      <c r="N131" s="145" t="s">
        <v>45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964</v>
      </c>
      <c r="AT131" s="148" t="s">
        <v>147</v>
      </c>
      <c r="AU131" s="148" t="s">
        <v>90</v>
      </c>
      <c r="AY131" s="17" t="s">
        <v>144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88</v>
      </c>
      <c r="BK131" s="149">
        <f>ROUND(I131*H131,2)</f>
        <v>0</v>
      </c>
      <c r="BL131" s="17" t="s">
        <v>964</v>
      </c>
      <c r="BM131" s="148" t="s">
        <v>982</v>
      </c>
    </row>
    <row r="132" spans="2:65" s="1" customFormat="1" ht="29.25">
      <c r="B132" s="32"/>
      <c r="D132" s="150" t="s">
        <v>154</v>
      </c>
      <c r="F132" s="151" t="s">
        <v>983</v>
      </c>
      <c r="I132" s="152"/>
      <c r="L132" s="32"/>
      <c r="M132" s="153"/>
      <c r="T132" s="56"/>
      <c r="AT132" s="17" t="s">
        <v>154</v>
      </c>
      <c r="AU132" s="17" t="s">
        <v>90</v>
      </c>
    </row>
    <row r="133" spans="2:65" s="1" customFormat="1" ht="24.2" customHeight="1">
      <c r="B133" s="136"/>
      <c r="C133" s="137" t="s">
        <v>301</v>
      </c>
      <c r="D133" s="137" t="s">
        <v>147</v>
      </c>
      <c r="E133" s="138" t="s">
        <v>984</v>
      </c>
      <c r="F133" s="139" t="s">
        <v>985</v>
      </c>
      <c r="G133" s="140" t="s">
        <v>163</v>
      </c>
      <c r="H133" s="141">
        <v>1</v>
      </c>
      <c r="I133" s="142"/>
      <c r="J133" s="143">
        <f>ROUND(I133*H133,2)</f>
        <v>0</v>
      </c>
      <c r="K133" s="139" t="s">
        <v>1</v>
      </c>
      <c r="L133" s="32"/>
      <c r="M133" s="144" t="s">
        <v>1</v>
      </c>
      <c r="N133" s="145" t="s">
        <v>45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964</v>
      </c>
      <c r="AT133" s="148" t="s">
        <v>147</v>
      </c>
      <c r="AU133" s="148" t="s">
        <v>90</v>
      </c>
      <c r="AY133" s="17" t="s">
        <v>144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88</v>
      </c>
      <c r="BK133" s="149">
        <f>ROUND(I133*H133,2)</f>
        <v>0</v>
      </c>
      <c r="BL133" s="17" t="s">
        <v>964</v>
      </c>
      <c r="BM133" s="148" t="s">
        <v>986</v>
      </c>
    </row>
    <row r="134" spans="2:65" s="1" customFormat="1" ht="107.25">
      <c r="B134" s="32"/>
      <c r="D134" s="150" t="s">
        <v>154</v>
      </c>
      <c r="F134" s="151" t="s">
        <v>987</v>
      </c>
      <c r="I134" s="152"/>
      <c r="L134" s="32"/>
      <c r="M134" s="153"/>
      <c r="T134" s="56"/>
      <c r="AT134" s="17" t="s">
        <v>154</v>
      </c>
      <c r="AU134" s="17" t="s">
        <v>90</v>
      </c>
    </row>
    <row r="135" spans="2:65" s="11" customFormat="1" ht="22.9" customHeight="1">
      <c r="B135" s="124"/>
      <c r="D135" s="125" t="s">
        <v>79</v>
      </c>
      <c r="E135" s="134" t="s">
        <v>988</v>
      </c>
      <c r="F135" s="134" t="s">
        <v>989</v>
      </c>
      <c r="I135" s="127"/>
      <c r="J135" s="135">
        <f>BK135</f>
        <v>0</v>
      </c>
      <c r="L135" s="124"/>
      <c r="M135" s="129"/>
      <c r="P135" s="130">
        <f>SUM(P136:P154)</f>
        <v>0</v>
      </c>
      <c r="R135" s="130">
        <f>SUM(R136:R154)</f>
        <v>0</v>
      </c>
      <c r="T135" s="131">
        <f>SUM(T136:T154)</f>
        <v>0</v>
      </c>
      <c r="AR135" s="125" t="s">
        <v>184</v>
      </c>
      <c r="AT135" s="132" t="s">
        <v>79</v>
      </c>
      <c r="AU135" s="132" t="s">
        <v>88</v>
      </c>
      <c r="AY135" s="125" t="s">
        <v>144</v>
      </c>
      <c r="BK135" s="133">
        <f>SUM(BK136:BK154)</f>
        <v>0</v>
      </c>
    </row>
    <row r="136" spans="2:65" s="1" customFormat="1" ht="24.2" customHeight="1">
      <c r="B136" s="136"/>
      <c r="C136" s="137" t="s">
        <v>309</v>
      </c>
      <c r="D136" s="137" t="s">
        <v>147</v>
      </c>
      <c r="E136" s="138" t="s">
        <v>990</v>
      </c>
      <c r="F136" s="139" t="s">
        <v>991</v>
      </c>
      <c r="G136" s="140" t="s">
        <v>163</v>
      </c>
      <c r="H136" s="141">
        <v>1</v>
      </c>
      <c r="I136" s="142"/>
      <c r="J136" s="143">
        <f>ROUND(I136*H136,2)</f>
        <v>0</v>
      </c>
      <c r="K136" s="139" t="s">
        <v>1</v>
      </c>
      <c r="L136" s="32"/>
      <c r="M136" s="144" t="s">
        <v>1</v>
      </c>
      <c r="N136" s="145" t="s">
        <v>45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964</v>
      </c>
      <c r="AT136" s="148" t="s">
        <v>147</v>
      </c>
      <c r="AU136" s="148" t="s">
        <v>90</v>
      </c>
      <c r="AY136" s="17" t="s">
        <v>144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88</v>
      </c>
      <c r="BK136" s="149">
        <f>ROUND(I136*H136,2)</f>
        <v>0</v>
      </c>
      <c r="BL136" s="17" t="s">
        <v>964</v>
      </c>
      <c r="BM136" s="148" t="s">
        <v>992</v>
      </c>
    </row>
    <row r="137" spans="2:65" s="1" customFormat="1" ht="39">
      <c r="B137" s="32"/>
      <c r="D137" s="150" t="s">
        <v>154</v>
      </c>
      <c r="F137" s="151" t="s">
        <v>993</v>
      </c>
      <c r="I137" s="152"/>
      <c r="L137" s="32"/>
      <c r="M137" s="153"/>
      <c r="T137" s="56"/>
      <c r="AT137" s="17" t="s">
        <v>154</v>
      </c>
      <c r="AU137" s="17" t="s">
        <v>90</v>
      </c>
    </row>
    <row r="138" spans="2:65" s="1" customFormat="1" ht="16.5" customHeight="1">
      <c r="B138" s="136"/>
      <c r="C138" s="137" t="s">
        <v>326</v>
      </c>
      <c r="D138" s="137" t="s">
        <v>147</v>
      </c>
      <c r="E138" s="138" t="s">
        <v>994</v>
      </c>
      <c r="F138" s="139" t="s">
        <v>995</v>
      </c>
      <c r="G138" s="140" t="s">
        <v>163</v>
      </c>
      <c r="H138" s="141">
        <v>1</v>
      </c>
      <c r="I138" s="142"/>
      <c r="J138" s="143">
        <f>ROUND(I138*H138,2)</f>
        <v>0</v>
      </c>
      <c r="K138" s="139" t="s">
        <v>1</v>
      </c>
      <c r="L138" s="32"/>
      <c r="M138" s="144" t="s">
        <v>1</v>
      </c>
      <c r="N138" s="145" t="s">
        <v>45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964</v>
      </c>
      <c r="AT138" s="148" t="s">
        <v>147</v>
      </c>
      <c r="AU138" s="148" t="s">
        <v>90</v>
      </c>
      <c r="AY138" s="17" t="s">
        <v>144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88</v>
      </c>
      <c r="BK138" s="149">
        <f>ROUND(I138*H138,2)</f>
        <v>0</v>
      </c>
      <c r="BL138" s="17" t="s">
        <v>964</v>
      </c>
      <c r="BM138" s="148" t="s">
        <v>996</v>
      </c>
    </row>
    <row r="139" spans="2:65" s="1" customFormat="1" ht="16.5" customHeight="1">
      <c r="B139" s="136"/>
      <c r="C139" s="137" t="s">
        <v>337</v>
      </c>
      <c r="D139" s="137" t="s">
        <v>147</v>
      </c>
      <c r="E139" s="138" t="s">
        <v>997</v>
      </c>
      <c r="F139" s="139" t="s">
        <v>998</v>
      </c>
      <c r="G139" s="140" t="s">
        <v>163</v>
      </c>
      <c r="H139" s="141">
        <v>1</v>
      </c>
      <c r="I139" s="142"/>
      <c r="J139" s="143">
        <f>ROUND(I139*H139,2)</f>
        <v>0</v>
      </c>
      <c r="K139" s="139" t="s">
        <v>1</v>
      </c>
      <c r="L139" s="32"/>
      <c r="M139" s="144" t="s">
        <v>1</v>
      </c>
      <c r="N139" s="145" t="s">
        <v>45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964</v>
      </c>
      <c r="AT139" s="148" t="s">
        <v>147</v>
      </c>
      <c r="AU139" s="148" t="s">
        <v>90</v>
      </c>
      <c r="AY139" s="17" t="s">
        <v>144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88</v>
      </c>
      <c r="BK139" s="149">
        <f>ROUND(I139*H139,2)</f>
        <v>0</v>
      </c>
      <c r="BL139" s="17" t="s">
        <v>964</v>
      </c>
      <c r="BM139" s="148" t="s">
        <v>999</v>
      </c>
    </row>
    <row r="140" spans="2:65" s="1" customFormat="1" ht="78">
      <c r="B140" s="32"/>
      <c r="D140" s="150" t="s">
        <v>154</v>
      </c>
      <c r="F140" s="151" t="s">
        <v>1000</v>
      </c>
      <c r="I140" s="152"/>
      <c r="L140" s="32"/>
      <c r="M140" s="153"/>
      <c r="T140" s="56"/>
      <c r="AT140" s="17" t="s">
        <v>154</v>
      </c>
      <c r="AU140" s="17" t="s">
        <v>90</v>
      </c>
    </row>
    <row r="141" spans="2:65" s="1" customFormat="1" ht="16.5" customHeight="1">
      <c r="B141" s="136"/>
      <c r="C141" s="137" t="s">
        <v>347</v>
      </c>
      <c r="D141" s="137" t="s">
        <v>147</v>
      </c>
      <c r="E141" s="138" t="s">
        <v>1001</v>
      </c>
      <c r="F141" s="139" t="s">
        <v>1002</v>
      </c>
      <c r="G141" s="140" t="s">
        <v>163</v>
      </c>
      <c r="H141" s="141">
        <v>1</v>
      </c>
      <c r="I141" s="142"/>
      <c r="J141" s="143">
        <f>ROUND(I141*H141,2)</f>
        <v>0</v>
      </c>
      <c r="K141" s="139" t="s">
        <v>1</v>
      </c>
      <c r="L141" s="32"/>
      <c r="M141" s="144" t="s">
        <v>1</v>
      </c>
      <c r="N141" s="145" t="s">
        <v>45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964</v>
      </c>
      <c r="AT141" s="148" t="s">
        <v>147</v>
      </c>
      <c r="AU141" s="148" t="s">
        <v>90</v>
      </c>
      <c r="AY141" s="17" t="s">
        <v>144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88</v>
      </c>
      <c r="BK141" s="149">
        <f>ROUND(I141*H141,2)</f>
        <v>0</v>
      </c>
      <c r="BL141" s="17" t="s">
        <v>964</v>
      </c>
      <c r="BM141" s="148" t="s">
        <v>1003</v>
      </c>
    </row>
    <row r="142" spans="2:65" s="1" customFormat="1" ht="97.5">
      <c r="B142" s="32"/>
      <c r="D142" s="150" t="s">
        <v>154</v>
      </c>
      <c r="F142" s="151" t="s">
        <v>1004</v>
      </c>
      <c r="I142" s="152"/>
      <c r="L142" s="32"/>
      <c r="M142" s="153"/>
      <c r="T142" s="56"/>
      <c r="AT142" s="17" t="s">
        <v>154</v>
      </c>
      <c r="AU142" s="17" t="s">
        <v>90</v>
      </c>
    </row>
    <row r="143" spans="2:65" s="1" customFormat="1" ht="16.5" customHeight="1">
      <c r="B143" s="136"/>
      <c r="C143" s="137" t="s">
        <v>8</v>
      </c>
      <c r="D143" s="137" t="s">
        <v>147</v>
      </c>
      <c r="E143" s="138" t="s">
        <v>1005</v>
      </c>
      <c r="F143" s="139" t="s">
        <v>1006</v>
      </c>
      <c r="G143" s="140" t="s">
        <v>163</v>
      </c>
      <c r="H143" s="141">
        <v>1</v>
      </c>
      <c r="I143" s="142"/>
      <c r="J143" s="143">
        <f>ROUND(I143*H143,2)</f>
        <v>0</v>
      </c>
      <c r="K143" s="139" t="s">
        <v>1</v>
      </c>
      <c r="L143" s="32"/>
      <c r="M143" s="144" t="s">
        <v>1</v>
      </c>
      <c r="N143" s="145" t="s">
        <v>45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964</v>
      </c>
      <c r="AT143" s="148" t="s">
        <v>147</v>
      </c>
      <c r="AU143" s="148" t="s">
        <v>90</v>
      </c>
      <c r="AY143" s="17" t="s">
        <v>144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88</v>
      </c>
      <c r="BK143" s="149">
        <f>ROUND(I143*H143,2)</f>
        <v>0</v>
      </c>
      <c r="BL143" s="17" t="s">
        <v>964</v>
      </c>
      <c r="BM143" s="148" t="s">
        <v>1007</v>
      </c>
    </row>
    <row r="144" spans="2:65" s="1" customFormat="1">
      <c r="B144" s="32"/>
      <c r="D144" s="150" t="s">
        <v>178</v>
      </c>
      <c r="F144" s="174" t="s">
        <v>1006</v>
      </c>
      <c r="I144" s="152"/>
      <c r="L144" s="32"/>
      <c r="M144" s="153"/>
      <c r="T144" s="56"/>
      <c r="AT144" s="17" t="s">
        <v>178</v>
      </c>
      <c r="AU144" s="17" t="s">
        <v>90</v>
      </c>
    </row>
    <row r="145" spans="2:65" s="1" customFormat="1" ht="16.5" customHeight="1">
      <c r="B145" s="136"/>
      <c r="C145" s="137" t="s">
        <v>358</v>
      </c>
      <c r="D145" s="137" t="s">
        <v>147</v>
      </c>
      <c r="E145" s="138" t="s">
        <v>1008</v>
      </c>
      <c r="F145" s="139" t="s">
        <v>1009</v>
      </c>
      <c r="G145" s="140" t="s">
        <v>163</v>
      </c>
      <c r="H145" s="141">
        <v>1</v>
      </c>
      <c r="I145" s="142"/>
      <c r="J145" s="143">
        <f>ROUND(I145*H145,2)</f>
        <v>0</v>
      </c>
      <c r="K145" s="139" t="s">
        <v>1</v>
      </c>
      <c r="L145" s="32"/>
      <c r="M145" s="144" t="s">
        <v>1</v>
      </c>
      <c r="N145" s="145" t="s">
        <v>45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964</v>
      </c>
      <c r="AT145" s="148" t="s">
        <v>147</v>
      </c>
      <c r="AU145" s="148" t="s">
        <v>90</v>
      </c>
      <c r="AY145" s="17" t="s">
        <v>144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88</v>
      </c>
      <c r="BK145" s="149">
        <f>ROUND(I145*H145,2)</f>
        <v>0</v>
      </c>
      <c r="BL145" s="17" t="s">
        <v>964</v>
      </c>
      <c r="BM145" s="148" t="s">
        <v>1010</v>
      </c>
    </row>
    <row r="146" spans="2:65" s="1" customFormat="1">
      <c r="B146" s="32"/>
      <c r="D146" s="150" t="s">
        <v>178</v>
      </c>
      <c r="F146" s="174" t="s">
        <v>1009</v>
      </c>
      <c r="I146" s="152"/>
      <c r="L146" s="32"/>
      <c r="M146" s="153"/>
      <c r="T146" s="56"/>
      <c r="AT146" s="17" t="s">
        <v>178</v>
      </c>
      <c r="AU146" s="17" t="s">
        <v>90</v>
      </c>
    </row>
    <row r="147" spans="2:65" s="1" customFormat="1" ht="21.75" customHeight="1">
      <c r="B147" s="136"/>
      <c r="C147" s="137" t="s">
        <v>367</v>
      </c>
      <c r="D147" s="137" t="s">
        <v>147</v>
      </c>
      <c r="E147" s="138" t="s">
        <v>1011</v>
      </c>
      <c r="F147" s="139" t="s">
        <v>1012</v>
      </c>
      <c r="G147" s="140" t="s">
        <v>163</v>
      </c>
      <c r="H147" s="141">
        <v>1</v>
      </c>
      <c r="I147" s="142"/>
      <c r="J147" s="143">
        <f>ROUND(I147*H147,2)</f>
        <v>0</v>
      </c>
      <c r="K147" s="139" t="s">
        <v>1</v>
      </c>
      <c r="L147" s="32"/>
      <c r="M147" s="144" t="s">
        <v>1</v>
      </c>
      <c r="N147" s="145" t="s">
        <v>45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964</v>
      </c>
      <c r="AT147" s="148" t="s">
        <v>147</v>
      </c>
      <c r="AU147" s="148" t="s">
        <v>90</v>
      </c>
      <c r="AY147" s="17" t="s">
        <v>144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88</v>
      </c>
      <c r="BK147" s="149">
        <f>ROUND(I147*H147,2)</f>
        <v>0</v>
      </c>
      <c r="BL147" s="17" t="s">
        <v>964</v>
      </c>
      <c r="BM147" s="148" t="s">
        <v>1013</v>
      </c>
    </row>
    <row r="148" spans="2:65" s="1" customFormat="1" ht="19.5">
      <c r="B148" s="32"/>
      <c r="D148" s="150" t="s">
        <v>154</v>
      </c>
      <c r="F148" s="151" t="s">
        <v>1014</v>
      </c>
      <c r="I148" s="152"/>
      <c r="L148" s="32"/>
      <c r="M148" s="153"/>
      <c r="T148" s="56"/>
      <c r="AT148" s="17" t="s">
        <v>154</v>
      </c>
      <c r="AU148" s="17" t="s">
        <v>90</v>
      </c>
    </row>
    <row r="149" spans="2:65" s="1" customFormat="1" ht="16.5" customHeight="1">
      <c r="B149" s="136"/>
      <c r="C149" s="137" t="s">
        <v>373</v>
      </c>
      <c r="D149" s="137" t="s">
        <v>147</v>
      </c>
      <c r="E149" s="138" t="s">
        <v>1015</v>
      </c>
      <c r="F149" s="139" t="s">
        <v>1016</v>
      </c>
      <c r="G149" s="140" t="s">
        <v>150</v>
      </c>
      <c r="H149" s="141">
        <v>80.5</v>
      </c>
      <c r="I149" s="142"/>
      <c r="J149" s="143">
        <f>ROUND(I149*H149,2)</f>
        <v>0</v>
      </c>
      <c r="K149" s="139" t="s">
        <v>1</v>
      </c>
      <c r="L149" s="32"/>
      <c r="M149" s="144" t="s">
        <v>1</v>
      </c>
      <c r="N149" s="145" t="s">
        <v>45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964</v>
      </c>
      <c r="AT149" s="148" t="s">
        <v>147</v>
      </c>
      <c r="AU149" s="148" t="s">
        <v>90</v>
      </c>
      <c r="AY149" s="17" t="s">
        <v>144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88</v>
      </c>
      <c r="BK149" s="149">
        <f>ROUND(I149*H149,2)</f>
        <v>0</v>
      </c>
      <c r="BL149" s="17" t="s">
        <v>964</v>
      </c>
      <c r="BM149" s="148" t="s">
        <v>1017</v>
      </c>
    </row>
    <row r="150" spans="2:65" s="1" customFormat="1" ht="97.5">
      <c r="B150" s="32"/>
      <c r="D150" s="150" t="s">
        <v>154</v>
      </c>
      <c r="F150" s="151" t="s">
        <v>1018</v>
      </c>
      <c r="I150" s="152"/>
      <c r="L150" s="32"/>
      <c r="M150" s="153"/>
      <c r="T150" s="56"/>
      <c r="AT150" s="17" t="s">
        <v>154</v>
      </c>
      <c r="AU150" s="17" t="s">
        <v>90</v>
      </c>
    </row>
    <row r="151" spans="2:65" s="1" customFormat="1" ht="16.5" customHeight="1">
      <c r="B151" s="136"/>
      <c r="C151" s="137" t="s">
        <v>152</v>
      </c>
      <c r="D151" s="137" t="s">
        <v>147</v>
      </c>
      <c r="E151" s="138" t="s">
        <v>1019</v>
      </c>
      <c r="F151" s="139" t="s">
        <v>1020</v>
      </c>
      <c r="G151" s="140" t="s">
        <v>150</v>
      </c>
      <c r="H151" s="141">
        <v>80.5</v>
      </c>
      <c r="I151" s="142"/>
      <c r="J151" s="143">
        <f>ROUND(I151*H151,2)</f>
        <v>0</v>
      </c>
      <c r="K151" s="139" t="s">
        <v>1</v>
      </c>
      <c r="L151" s="32"/>
      <c r="M151" s="144" t="s">
        <v>1</v>
      </c>
      <c r="N151" s="145" t="s">
        <v>45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964</v>
      </c>
      <c r="AT151" s="148" t="s">
        <v>147</v>
      </c>
      <c r="AU151" s="148" t="s">
        <v>90</v>
      </c>
      <c r="AY151" s="17" t="s">
        <v>144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88</v>
      </c>
      <c r="BK151" s="149">
        <f>ROUND(I151*H151,2)</f>
        <v>0</v>
      </c>
      <c r="BL151" s="17" t="s">
        <v>964</v>
      </c>
      <c r="BM151" s="148" t="s">
        <v>1021</v>
      </c>
    </row>
    <row r="152" spans="2:65" s="1" customFormat="1" ht="136.5">
      <c r="B152" s="32"/>
      <c r="D152" s="150" t="s">
        <v>154</v>
      </c>
      <c r="F152" s="151" t="s">
        <v>1022</v>
      </c>
      <c r="I152" s="152"/>
      <c r="L152" s="32"/>
      <c r="M152" s="153"/>
      <c r="T152" s="56"/>
      <c r="AT152" s="17" t="s">
        <v>154</v>
      </c>
      <c r="AU152" s="17" t="s">
        <v>90</v>
      </c>
    </row>
    <row r="153" spans="2:65" s="1" customFormat="1" ht="21.75" customHeight="1">
      <c r="B153" s="136"/>
      <c r="C153" s="137" t="s">
        <v>389</v>
      </c>
      <c r="D153" s="137" t="s">
        <v>147</v>
      </c>
      <c r="E153" s="138" t="s">
        <v>1023</v>
      </c>
      <c r="F153" s="139" t="s">
        <v>1024</v>
      </c>
      <c r="G153" s="140" t="s">
        <v>163</v>
      </c>
      <c r="H153" s="141">
        <v>1</v>
      </c>
      <c r="I153" s="142"/>
      <c r="J153" s="143">
        <f>ROUND(I153*H153,2)</f>
        <v>0</v>
      </c>
      <c r="K153" s="139" t="s">
        <v>1</v>
      </c>
      <c r="L153" s="32"/>
      <c r="M153" s="144" t="s">
        <v>1</v>
      </c>
      <c r="N153" s="145" t="s">
        <v>45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964</v>
      </c>
      <c r="AT153" s="148" t="s">
        <v>147</v>
      </c>
      <c r="AU153" s="148" t="s">
        <v>90</v>
      </c>
      <c r="AY153" s="17" t="s">
        <v>144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88</v>
      </c>
      <c r="BK153" s="149">
        <f>ROUND(I153*H153,2)</f>
        <v>0</v>
      </c>
      <c r="BL153" s="17" t="s">
        <v>964</v>
      </c>
      <c r="BM153" s="148" t="s">
        <v>1025</v>
      </c>
    </row>
    <row r="154" spans="2:65" s="1" customFormat="1" ht="19.5">
      <c r="B154" s="32"/>
      <c r="D154" s="150" t="s">
        <v>154</v>
      </c>
      <c r="F154" s="151" t="s">
        <v>1026</v>
      </c>
      <c r="I154" s="152"/>
      <c r="L154" s="32"/>
      <c r="M154" s="153"/>
      <c r="T154" s="56"/>
      <c r="AT154" s="17" t="s">
        <v>154</v>
      </c>
      <c r="AU154" s="17" t="s">
        <v>90</v>
      </c>
    </row>
    <row r="155" spans="2:65" s="11" customFormat="1" ht="22.9" customHeight="1">
      <c r="B155" s="124"/>
      <c r="D155" s="125" t="s">
        <v>79</v>
      </c>
      <c r="E155" s="134" t="s">
        <v>1027</v>
      </c>
      <c r="F155" s="134" t="s">
        <v>1028</v>
      </c>
      <c r="I155" s="127"/>
      <c r="J155" s="135">
        <f>BK155</f>
        <v>0</v>
      </c>
      <c r="L155" s="124"/>
      <c r="M155" s="129"/>
      <c r="P155" s="130">
        <f>SUM(P156:P166)</f>
        <v>0</v>
      </c>
      <c r="R155" s="130">
        <f>SUM(R156:R166)</f>
        <v>0</v>
      </c>
      <c r="T155" s="131">
        <f>SUM(T156:T166)</f>
        <v>0</v>
      </c>
      <c r="AR155" s="125" t="s">
        <v>184</v>
      </c>
      <c r="AT155" s="132" t="s">
        <v>79</v>
      </c>
      <c r="AU155" s="132" t="s">
        <v>88</v>
      </c>
      <c r="AY155" s="125" t="s">
        <v>144</v>
      </c>
      <c r="BK155" s="133">
        <f>SUM(BK156:BK166)</f>
        <v>0</v>
      </c>
    </row>
    <row r="156" spans="2:65" s="1" customFormat="1" ht="21.75" customHeight="1">
      <c r="B156" s="136"/>
      <c r="C156" s="137" t="s">
        <v>396</v>
      </c>
      <c r="D156" s="137" t="s">
        <v>147</v>
      </c>
      <c r="E156" s="138" t="s">
        <v>1029</v>
      </c>
      <c r="F156" s="139" t="s">
        <v>1030</v>
      </c>
      <c r="G156" s="140" t="s">
        <v>163</v>
      </c>
      <c r="H156" s="141">
        <v>1</v>
      </c>
      <c r="I156" s="142"/>
      <c r="J156" s="143">
        <f>ROUND(I156*H156,2)</f>
        <v>0</v>
      </c>
      <c r="K156" s="139" t="s">
        <v>1</v>
      </c>
      <c r="L156" s="32"/>
      <c r="M156" s="144" t="s">
        <v>1</v>
      </c>
      <c r="N156" s="145" t="s">
        <v>45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964</v>
      </c>
      <c r="AT156" s="148" t="s">
        <v>147</v>
      </c>
      <c r="AU156" s="148" t="s">
        <v>90</v>
      </c>
      <c r="AY156" s="17" t="s">
        <v>144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88</v>
      </c>
      <c r="BK156" s="149">
        <f>ROUND(I156*H156,2)</f>
        <v>0</v>
      </c>
      <c r="BL156" s="17" t="s">
        <v>964</v>
      </c>
      <c r="BM156" s="148" t="s">
        <v>1031</v>
      </c>
    </row>
    <row r="157" spans="2:65" s="1" customFormat="1" ht="16.5" customHeight="1">
      <c r="B157" s="136"/>
      <c r="C157" s="137" t="s">
        <v>404</v>
      </c>
      <c r="D157" s="137" t="s">
        <v>147</v>
      </c>
      <c r="E157" s="138" t="s">
        <v>1032</v>
      </c>
      <c r="F157" s="139" t="s">
        <v>1033</v>
      </c>
      <c r="G157" s="140" t="s">
        <v>163</v>
      </c>
      <c r="H157" s="141">
        <v>1</v>
      </c>
      <c r="I157" s="142"/>
      <c r="J157" s="143">
        <f>ROUND(I157*H157,2)</f>
        <v>0</v>
      </c>
      <c r="K157" s="139" t="s">
        <v>1</v>
      </c>
      <c r="L157" s="32"/>
      <c r="M157" s="144" t="s">
        <v>1</v>
      </c>
      <c r="N157" s="145" t="s">
        <v>45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964</v>
      </c>
      <c r="AT157" s="148" t="s">
        <v>147</v>
      </c>
      <c r="AU157" s="148" t="s">
        <v>90</v>
      </c>
      <c r="AY157" s="17" t="s">
        <v>144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88</v>
      </c>
      <c r="BK157" s="149">
        <f>ROUND(I157*H157,2)</f>
        <v>0</v>
      </c>
      <c r="BL157" s="17" t="s">
        <v>964</v>
      </c>
      <c r="BM157" s="148" t="s">
        <v>1034</v>
      </c>
    </row>
    <row r="158" spans="2:65" s="1" customFormat="1" ht="19.5">
      <c r="B158" s="32"/>
      <c r="D158" s="150" t="s">
        <v>154</v>
      </c>
      <c r="F158" s="151" t="s">
        <v>1035</v>
      </c>
      <c r="I158" s="152"/>
      <c r="L158" s="32"/>
      <c r="M158" s="153"/>
      <c r="T158" s="56"/>
      <c r="AT158" s="17" t="s">
        <v>154</v>
      </c>
      <c r="AU158" s="17" t="s">
        <v>90</v>
      </c>
    </row>
    <row r="159" spans="2:65" s="1" customFormat="1" ht="16.5" customHeight="1">
      <c r="B159" s="136"/>
      <c r="C159" s="137" t="s">
        <v>411</v>
      </c>
      <c r="D159" s="137" t="s">
        <v>147</v>
      </c>
      <c r="E159" s="138" t="s">
        <v>1036</v>
      </c>
      <c r="F159" s="139" t="s">
        <v>1037</v>
      </c>
      <c r="G159" s="140" t="s">
        <v>163</v>
      </c>
      <c r="H159" s="141">
        <v>1</v>
      </c>
      <c r="I159" s="142"/>
      <c r="J159" s="143">
        <f>ROUND(I159*H159,2)</f>
        <v>0</v>
      </c>
      <c r="K159" s="139" t="s">
        <v>1</v>
      </c>
      <c r="L159" s="32"/>
      <c r="M159" s="144" t="s">
        <v>1</v>
      </c>
      <c r="N159" s="145" t="s">
        <v>45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964</v>
      </c>
      <c r="AT159" s="148" t="s">
        <v>147</v>
      </c>
      <c r="AU159" s="148" t="s">
        <v>90</v>
      </c>
      <c r="AY159" s="17" t="s">
        <v>144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88</v>
      </c>
      <c r="BK159" s="149">
        <f>ROUND(I159*H159,2)</f>
        <v>0</v>
      </c>
      <c r="BL159" s="17" t="s">
        <v>964</v>
      </c>
      <c r="BM159" s="148" t="s">
        <v>1038</v>
      </c>
    </row>
    <row r="160" spans="2:65" s="1" customFormat="1" ht="19.5">
      <c r="B160" s="32"/>
      <c r="D160" s="150" t="s">
        <v>154</v>
      </c>
      <c r="F160" s="151" t="s">
        <v>1035</v>
      </c>
      <c r="I160" s="152"/>
      <c r="L160" s="32"/>
      <c r="M160" s="153"/>
      <c r="T160" s="56"/>
      <c r="AT160" s="17" t="s">
        <v>154</v>
      </c>
      <c r="AU160" s="17" t="s">
        <v>90</v>
      </c>
    </row>
    <row r="161" spans="2:65" s="1" customFormat="1" ht="16.5" customHeight="1">
      <c r="B161" s="136"/>
      <c r="C161" s="137" t="s">
        <v>7</v>
      </c>
      <c r="D161" s="137" t="s">
        <v>147</v>
      </c>
      <c r="E161" s="138" t="s">
        <v>1039</v>
      </c>
      <c r="F161" s="139" t="s">
        <v>1040</v>
      </c>
      <c r="G161" s="140" t="s">
        <v>163</v>
      </c>
      <c r="H161" s="141">
        <v>8</v>
      </c>
      <c r="I161" s="142"/>
      <c r="J161" s="143">
        <f>ROUND(I161*H161,2)</f>
        <v>0</v>
      </c>
      <c r="K161" s="139" t="s">
        <v>1</v>
      </c>
      <c r="L161" s="32"/>
      <c r="M161" s="144" t="s">
        <v>1</v>
      </c>
      <c r="N161" s="145" t="s">
        <v>45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964</v>
      </c>
      <c r="AT161" s="148" t="s">
        <v>147</v>
      </c>
      <c r="AU161" s="148" t="s">
        <v>90</v>
      </c>
      <c r="AY161" s="17" t="s">
        <v>144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88</v>
      </c>
      <c r="BK161" s="149">
        <f>ROUND(I161*H161,2)</f>
        <v>0</v>
      </c>
      <c r="BL161" s="17" t="s">
        <v>964</v>
      </c>
      <c r="BM161" s="148" t="s">
        <v>1041</v>
      </c>
    </row>
    <row r="162" spans="2:65" s="12" customFormat="1">
      <c r="B162" s="154"/>
      <c r="D162" s="150" t="s">
        <v>156</v>
      </c>
      <c r="E162" s="155" t="s">
        <v>1</v>
      </c>
      <c r="F162" s="156" t="s">
        <v>1042</v>
      </c>
      <c r="H162" s="155" t="s">
        <v>1</v>
      </c>
      <c r="I162" s="157"/>
      <c r="L162" s="154"/>
      <c r="M162" s="158"/>
      <c r="T162" s="159"/>
      <c r="AT162" s="155" t="s">
        <v>156</v>
      </c>
      <c r="AU162" s="155" t="s">
        <v>90</v>
      </c>
      <c r="AV162" s="12" t="s">
        <v>88</v>
      </c>
      <c r="AW162" s="12" t="s">
        <v>35</v>
      </c>
      <c r="AX162" s="12" t="s">
        <v>80</v>
      </c>
      <c r="AY162" s="155" t="s">
        <v>144</v>
      </c>
    </row>
    <row r="163" spans="2:65" s="13" customFormat="1">
      <c r="B163" s="160"/>
      <c r="D163" s="150" t="s">
        <v>156</v>
      </c>
      <c r="E163" s="161" t="s">
        <v>1</v>
      </c>
      <c r="F163" s="162" t="s">
        <v>1043</v>
      </c>
      <c r="H163" s="163">
        <v>8</v>
      </c>
      <c r="I163" s="164"/>
      <c r="L163" s="160"/>
      <c r="M163" s="165"/>
      <c r="T163" s="166"/>
      <c r="AT163" s="161" t="s">
        <v>156</v>
      </c>
      <c r="AU163" s="161" t="s">
        <v>90</v>
      </c>
      <c r="AV163" s="13" t="s">
        <v>90</v>
      </c>
      <c r="AW163" s="13" t="s">
        <v>35</v>
      </c>
      <c r="AX163" s="13" t="s">
        <v>80</v>
      </c>
      <c r="AY163" s="161" t="s">
        <v>144</v>
      </c>
    </row>
    <row r="164" spans="2:65" s="14" customFormat="1">
      <c r="B164" s="167"/>
      <c r="D164" s="150" t="s">
        <v>156</v>
      </c>
      <c r="E164" s="168" t="s">
        <v>1</v>
      </c>
      <c r="F164" s="169" t="s">
        <v>159</v>
      </c>
      <c r="H164" s="170">
        <v>8</v>
      </c>
      <c r="I164" s="171"/>
      <c r="L164" s="167"/>
      <c r="M164" s="172"/>
      <c r="T164" s="173"/>
      <c r="AT164" s="168" t="s">
        <v>156</v>
      </c>
      <c r="AU164" s="168" t="s">
        <v>90</v>
      </c>
      <c r="AV164" s="14" t="s">
        <v>160</v>
      </c>
      <c r="AW164" s="14" t="s">
        <v>35</v>
      </c>
      <c r="AX164" s="14" t="s">
        <v>88</v>
      </c>
      <c r="AY164" s="168" t="s">
        <v>144</v>
      </c>
    </row>
    <row r="165" spans="2:65" s="1" customFormat="1" ht="16.5" customHeight="1">
      <c r="B165" s="136"/>
      <c r="C165" s="137" t="s">
        <v>424</v>
      </c>
      <c r="D165" s="137" t="s">
        <v>147</v>
      </c>
      <c r="E165" s="138" t="s">
        <v>1044</v>
      </c>
      <c r="F165" s="139" t="s">
        <v>1045</v>
      </c>
      <c r="G165" s="140" t="s">
        <v>163</v>
      </c>
      <c r="H165" s="141">
        <v>1</v>
      </c>
      <c r="I165" s="142"/>
      <c r="J165" s="143">
        <f>ROUND(I165*H165,2)</f>
        <v>0</v>
      </c>
      <c r="K165" s="139" t="s">
        <v>1</v>
      </c>
      <c r="L165" s="32"/>
      <c r="M165" s="144" t="s">
        <v>1</v>
      </c>
      <c r="N165" s="145" t="s">
        <v>45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964</v>
      </c>
      <c r="AT165" s="148" t="s">
        <v>147</v>
      </c>
      <c r="AU165" s="148" t="s">
        <v>90</v>
      </c>
      <c r="AY165" s="17" t="s">
        <v>144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88</v>
      </c>
      <c r="BK165" s="149">
        <f>ROUND(I165*H165,2)</f>
        <v>0</v>
      </c>
      <c r="BL165" s="17" t="s">
        <v>964</v>
      </c>
      <c r="BM165" s="148" t="s">
        <v>1046</v>
      </c>
    </row>
    <row r="166" spans="2:65" s="1" customFormat="1" ht="19.5">
      <c r="B166" s="32"/>
      <c r="D166" s="150" t="s">
        <v>154</v>
      </c>
      <c r="F166" s="151" t="s">
        <v>1047</v>
      </c>
      <c r="I166" s="152"/>
      <c r="L166" s="32"/>
      <c r="M166" s="153"/>
      <c r="T166" s="56"/>
      <c r="AT166" s="17" t="s">
        <v>154</v>
      </c>
      <c r="AU166" s="17" t="s">
        <v>90</v>
      </c>
    </row>
    <row r="167" spans="2:65" s="11" customFormat="1" ht="22.9" customHeight="1">
      <c r="B167" s="124"/>
      <c r="D167" s="125" t="s">
        <v>79</v>
      </c>
      <c r="E167" s="134" t="s">
        <v>1048</v>
      </c>
      <c r="F167" s="134" t="s">
        <v>1049</v>
      </c>
      <c r="I167" s="127"/>
      <c r="J167" s="135">
        <f>BK167</f>
        <v>0</v>
      </c>
      <c r="L167" s="124"/>
      <c r="M167" s="129"/>
      <c r="P167" s="130">
        <f>SUM(P168:P171)</f>
        <v>0</v>
      </c>
      <c r="R167" s="130">
        <f>SUM(R168:R171)</f>
        <v>0</v>
      </c>
      <c r="T167" s="131">
        <f>SUM(T168:T171)</f>
        <v>0</v>
      </c>
      <c r="AR167" s="125" t="s">
        <v>184</v>
      </c>
      <c r="AT167" s="132" t="s">
        <v>79</v>
      </c>
      <c r="AU167" s="132" t="s">
        <v>88</v>
      </c>
      <c r="AY167" s="125" t="s">
        <v>144</v>
      </c>
      <c r="BK167" s="133">
        <f>SUM(BK168:BK171)</f>
        <v>0</v>
      </c>
    </row>
    <row r="168" spans="2:65" s="1" customFormat="1" ht="24.2" customHeight="1">
      <c r="B168" s="136"/>
      <c r="C168" s="137" t="s">
        <v>430</v>
      </c>
      <c r="D168" s="137" t="s">
        <v>147</v>
      </c>
      <c r="E168" s="138" t="s">
        <v>1050</v>
      </c>
      <c r="F168" s="139" t="s">
        <v>1051</v>
      </c>
      <c r="G168" s="140" t="s">
        <v>163</v>
      </c>
      <c r="H168" s="141">
        <v>1</v>
      </c>
      <c r="I168" s="142"/>
      <c r="J168" s="143">
        <f>ROUND(I168*H168,2)</f>
        <v>0</v>
      </c>
      <c r="K168" s="139" t="s">
        <v>1</v>
      </c>
      <c r="L168" s="32"/>
      <c r="M168" s="144" t="s">
        <v>1</v>
      </c>
      <c r="N168" s="145" t="s">
        <v>45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964</v>
      </c>
      <c r="AT168" s="148" t="s">
        <v>147</v>
      </c>
      <c r="AU168" s="148" t="s">
        <v>90</v>
      </c>
      <c r="AY168" s="17" t="s">
        <v>144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88</v>
      </c>
      <c r="BK168" s="149">
        <f>ROUND(I168*H168,2)</f>
        <v>0</v>
      </c>
      <c r="BL168" s="17" t="s">
        <v>964</v>
      </c>
      <c r="BM168" s="148" t="s">
        <v>1052</v>
      </c>
    </row>
    <row r="169" spans="2:65" s="1" customFormat="1" ht="87.75">
      <c r="B169" s="32"/>
      <c r="D169" s="150" t="s">
        <v>154</v>
      </c>
      <c r="F169" s="151" t="s">
        <v>1053</v>
      </c>
      <c r="I169" s="152"/>
      <c r="L169" s="32"/>
      <c r="M169" s="153"/>
      <c r="T169" s="56"/>
      <c r="AT169" s="17" t="s">
        <v>154</v>
      </c>
      <c r="AU169" s="17" t="s">
        <v>90</v>
      </c>
    </row>
    <row r="170" spans="2:65" s="12" customFormat="1">
      <c r="B170" s="154"/>
      <c r="D170" s="150" t="s">
        <v>156</v>
      </c>
      <c r="E170" s="155" t="s">
        <v>1</v>
      </c>
      <c r="F170" s="156" t="s">
        <v>1054</v>
      </c>
      <c r="H170" s="155" t="s">
        <v>1</v>
      </c>
      <c r="I170" s="157"/>
      <c r="L170" s="154"/>
      <c r="M170" s="158"/>
      <c r="T170" s="159"/>
      <c r="AT170" s="155" t="s">
        <v>156</v>
      </c>
      <c r="AU170" s="155" t="s">
        <v>90</v>
      </c>
      <c r="AV170" s="12" t="s">
        <v>88</v>
      </c>
      <c r="AW170" s="12" t="s">
        <v>35</v>
      </c>
      <c r="AX170" s="12" t="s">
        <v>80</v>
      </c>
      <c r="AY170" s="155" t="s">
        <v>144</v>
      </c>
    </row>
    <row r="171" spans="2:65" s="13" customFormat="1">
      <c r="B171" s="160"/>
      <c r="D171" s="150" t="s">
        <v>156</v>
      </c>
      <c r="E171" s="161" t="s">
        <v>1</v>
      </c>
      <c r="F171" s="162" t="s">
        <v>88</v>
      </c>
      <c r="H171" s="163">
        <v>1</v>
      </c>
      <c r="I171" s="164"/>
      <c r="L171" s="160"/>
      <c r="M171" s="197"/>
      <c r="N171" s="198"/>
      <c r="O171" s="198"/>
      <c r="P171" s="198"/>
      <c r="Q171" s="198"/>
      <c r="R171" s="198"/>
      <c r="S171" s="198"/>
      <c r="T171" s="199"/>
      <c r="AT171" s="161" t="s">
        <v>156</v>
      </c>
      <c r="AU171" s="161" t="s">
        <v>90</v>
      </c>
      <c r="AV171" s="13" t="s">
        <v>90</v>
      </c>
      <c r="AW171" s="13" t="s">
        <v>35</v>
      </c>
      <c r="AX171" s="13" t="s">
        <v>88</v>
      </c>
      <c r="AY171" s="161" t="s">
        <v>144</v>
      </c>
    </row>
    <row r="172" spans="2:65" s="1" customFormat="1" ht="6.95" customHeight="1">
      <c r="B172" s="44"/>
      <c r="C172" s="45"/>
      <c r="D172" s="45"/>
      <c r="E172" s="45"/>
      <c r="F172" s="45"/>
      <c r="G172" s="45"/>
      <c r="H172" s="45"/>
      <c r="I172" s="45"/>
      <c r="J172" s="45"/>
      <c r="K172" s="45"/>
      <c r="L172" s="32"/>
    </row>
  </sheetData>
  <sheetProtection algorithmName="SHA-512" hashValue="qYkLDv7b+SWx8FjKtfajijCskYUQsXZ3uatiHwMLrSY/e5R+BvIDJ2x5seQe5QoEBu1CR5pSLsQoShYfjrg4PQ==" saltValue="IKdEUTDil9+sl5/TuGmurA==" spinCount="100000" sheet="1" objects="1" scenarios="1"/>
  <autoFilter ref="C120:K171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6"/>
  <sheetViews>
    <sheetView showGridLines="0" topLeftCell="A147" workbookViewId="0">
      <selection activeCell="I150" sqref="I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114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26" t="s">
        <v>1055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41"/>
      <c r="G18" s="241"/>
      <c r="H18" s="24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45" t="s">
        <v>1</v>
      </c>
      <c r="F27" s="245"/>
      <c r="G27" s="245"/>
      <c r="H27" s="24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ROUND(J121,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ROUND((SUM(BE121:BE165)),  2)</f>
        <v>0</v>
      </c>
      <c r="I33" s="96">
        <v>0.21</v>
      </c>
      <c r="J33" s="86">
        <f>ROUND(((SUM(BE121:BE165))*I33),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ROUND((SUM(BF121:BF165)),  2)</f>
        <v>0</v>
      </c>
      <c r="I34" s="96">
        <v>0.12</v>
      </c>
      <c r="J34" s="86">
        <f>ROUND(((SUM(BF121:BF165))*I34),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ROUND((SUM(BG121:BG165)),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ROUND((SUM(BH121:BH165)),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ROUND((SUM(BI121:BI165)),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26" t="str">
        <f>E9</f>
        <v>VON_2 - Vedlejší a ostatní náklady - PS 02, SO 02</v>
      </c>
      <c r="F87" s="246"/>
      <c r="G87" s="246"/>
      <c r="H87" s="24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Vrcovice</v>
      </c>
      <c r="I89" s="27" t="s">
        <v>22</v>
      </c>
      <c r="J89" s="52" t="str">
        <f>IF(J12="","",J12)</f>
        <v>12. 11. 2024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Sweco Hydroprojekt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123</v>
      </c>
      <c r="D94" s="97"/>
      <c r="E94" s="97"/>
      <c r="F94" s="97"/>
      <c r="G94" s="97"/>
      <c r="H94" s="97"/>
      <c r="I94" s="97"/>
      <c r="J94" s="106" t="s">
        <v>124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125</v>
      </c>
      <c r="J96" s="66">
        <f>J121</f>
        <v>0</v>
      </c>
      <c r="L96" s="32"/>
      <c r="AU96" s="17" t="s">
        <v>126</v>
      </c>
    </row>
    <row r="97" spans="2:12" s="8" customFormat="1" ht="24.95" customHeight="1">
      <c r="B97" s="108"/>
      <c r="D97" s="109" t="s">
        <v>953</v>
      </c>
      <c r="E97" s="110"/>
      <c r="F97" s="110"/>
      <c r="G97" s="110"/>
      <c r="H97" s="110"/>
      <c r="I97" s="110"/>
      <c r="J97" s="111">
        <f>J122</f>
        <v>0</v>
      </c>
      <c r="L97" s="108"/>
    </row>
    <row r="98" spans="2:12" s="9" customFormat="1" ht="19.899999999999999" customHeight="1">
      <c r="B98" s="112"/>
      <c r="D98" s="113" t="s">
        <v>954</v>
      </c>
      <c r="E98" s="114"/>
      <c r="F98" s="114"/>
      <c r="G98" s="114"/>
      <c r="H98" s="114"/>
      <c r="I98" s="114"/>
      <c r="J98" s="115">
        <f>J123</f>
        <v>0</v>
      </c>
      <c r="L98" s="112"/>
    </row>
    <row r="99" spans="2:12" s="9" customFormat="1" ht="19.899999999999999" customHeight="1">
      <c r="B99" s="112"/>
      <c r="D99" s="113" t="s">
        <v>955</v>
      </c>
      <c r="E99" s="114"/>
      <c r="F99" s="114"/>
      <c r="G99" s="114"/>
      <c r="H99" s="114"/>
      <c r="I99" s="114"/>
      <c r="J99" s="115">
        <f>J135</f>
        <v>0</v>
      </c>
      <c r="L99" s="112"/>
    </row>
    <row r="100" spans="2:12" s="9" customFormat="1" ht="19.899999999999999" customHeight="1">
      <c r="B100" s="112"/>
      <c r="D100" s="113" t="s">
        <v>956</v>
      </c>
      <c r="E100" s="114"/>
      <c r="F100" s="114"/>
      <c r="G100" s="114"/>
      <c r="H100" s="114"/>
      <c r="I100" s="114"/>
      <c r="J100" s="115">
        <f>J155</f>
        <v>0</v>
      </c>
      <c r="L100" s="112"/>
    </row>
    <row r="101" spans="2:12" s="9" customFormat="1" ht="19.899999999999999" customHeight="1">
      <c r="B101" s="112"/>
      <c r="D101" s="113" t="s">
        <v>957</v>
      </c>
      <c r="E101" s="114"/>
      <c r="F101" s="114"/>
      <c r="G101" s="114"/>
      <c r="H101" s="114"/>
      <c r="I101" s="114"/>
      <c r="J101" s="115">
        <f>J163</f>
        <v>0</v>
      </c>
      <c r="L101" s="112"/>
    </row>
    <row r="102" spans="2:12" s="1" customFormat="1" ht="21.75" customHeight="1">
      <c r="B102" s="32"/>
      <c r="L102" s="32"/>
    </row>
    <row r="103" spans="2:12" s="1" customFormat="1" ht="6.95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2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2"/>
    </row>
    <row r="108" spans="2:12" s="1" customFormat="1" ht="24.95" customHeight="1">
      <c r="B108" s="32"/>
      <c r="C108" s="21" t="s">
        <v>129</v>
      </c>
      <c r="L108" s="32"/>
    </row>
    <row r="109" spans="2:12" s="1" customFormat="1" ht="6.95" customHeight="1">
      <c r="B109" s="32"/>
      <c r="L109" s="32"/>
    </row>
    <row r="110" spans="2:12" s="1" customFormat="1" ht="12" customHeight="1">
      <c r="B110" s="32"/>
      <c r="C110" s="27" t="s">
        <v>16</v>
      </c>
      <c r="L110" s="32"/>
    </row>
    <row r="111" spans="2:12" s="1" customFormat="1" ht="16.5" customHeight="1">
      <c r="B111" s="32"/>
      <c r="E111" s="247" t="str">
        <f>E7</f>
        <v>Otava ř. km 19,2 Rekonstrukce jezu Vrcovice</v>
      </c>
      <c r="F111" s="248"/>
      <c r="G111" s="248"/>
      <c r="H111" s="248"/>
      <c r="L111" s="32"/>
    </row>
    <row r="112" spans="2:12" s="1" customFormat="1" ht="12" customHeight="1">
      <c r="B112" s="32"/>
      <c r="C112" s="27" t="s">
        <v>120</v>
      </c>
      <c r="L112" s="32"/>
    </row>
    <row r="113" spans="2:65" s="1" customFormat="1" ht="16.5" customHeight="1">
      <c r="B113" s="32"/>
      <c r="E113" s="226" t="str">
        <f>E9</f>
        <v>VON_2 - Vedlejší a ostatní náklady - PS 02, SO 02</v>
      </c>
      <c r="F113" s="246"/>
      <c r="G113" s="246"/>
      <c r="H113" s="246"/>
      <c r="L113" s="32"/>
    </row>
    <row r="114" spans="2:65" s="1" customFormat="1" ht="6.95" customHeight="1">
      <c r="B114" s="32"/>
      <c r="L114" s="32"/>
    </row>
    <row r="115" spans="2:65" s="1" customFormat="1" ht="12" customHeight="1">
      <c r="B115" s="32"/>
      <c r="C115" s="27" t="s">
        <v>20</v>
      </c>
      <c r="F115" s="25" t="str">
        <f>F12</f>
        <v>Vrcovice</v>
      </c>
      <c r="I115" s="27" t="s">
        <v>22</v>
      </c>
      <c r="J115" s="52" t="str">
        <f>IF(J12="","",J12)</f>
        <v>12. 11. 2024</v>
      </c>
      <c r="L115" s="32"/>
    </row>
    <row r="116" spans="2:65" s="1" customFormat="1" ht="6.95" customHeight="1">
      <c r="B116" s="32"/>
      <c r="L116" s="32"/>
    </row>
    <row r="117" spans="2:65" s="1" customFormat="1" ht="25.7" customHeight="1">
      <c r="B117" s="32"/>
      <c r="C117" s="27" t="s">
        <v>24</v>
      </c>
      <c r="F117" s="25" t="str">
        <f>E15</f>
        <v>Povodí Vltavy, státní podnik</v>
      </c>
      <c r="I117" s="27" t="s">
        <v>32</v>
      </c>
      <c r="J117" s="30" t="str">
        <f>E21</f>
        <v>Sweco Hydroprojekt a.s.</v>
      </c>
      <c r="L117" s="32"/>
    </row>
    <row r="118" spans="2:65" s="1" customFormat="1" ht="15.2" customHeight="1">
      <c r="B118" s="32"/>
      <c r="C118" s="27" t="s">
        <v>30</v>
      </c>
      <c r="F118" s="25" t="str">
        <f>IF(E18="","",E18)</f>
        <v>Vyplň údaj</v>
      </c>
      <c r="I118" s="27" t="s">
        <v>36</v>
      </c>
      <c r="J118" s="30" t="str">
        <f>E24</f>
        <v xml:space="preserve"> </v>
      </c>
      <c r="L118" s="32"/>
    </row>
    <row r="119" spans="2:65" s="1" customFormat="1" ht="10.35" customHeight="1">
      <c r="B119" s="32"/>
      <c r="L119" s="32"/>
    </row>
    <row r="120" spans="2:65" s="10" customFormat="1" ht="29.25" customHeight="1">
      <c r="B120" s="116"/>
      <c r="C120" s="117" t="s">
        <v>130</v>
      </c>
      <c r="D120" s="118" t="s">
        <v>65</v>
      </c>
      <c r="E120" s="118" t="s">
        <v>61</v>
      </c>
      <c r="F120" s="118" t="s">
        <v>62</v>
      </c>
      <c r="G120" s="118" t="s">
        <v>131</v>
      </c>
      <c r="H120" s="118" t="s">
        <v>132</v>
      </c>
      <c r="I120" s="118" t="s">
        <v>133</v>
      </c>
      <c r="J120" s="118" t="s">
        <v>124</v>
      </c>
      <c r="K120" s="119" t="s">
        <v>134</v>
      </c>
      <c r="L120" s="116"/>
      <c r="M120" s="59" t="s">
        <v>1</v>
      </c>
      <c r="N120" s="60" t="s">
        <v>44</v>
      </c>
      <c r="O120" s="60" t="s">
        <v>135</v>
      </c>
      <c r="P120" s="60" t="s">
        <v>136</v>
      </c>
      <c r="Q120" s="60" t="s">
        <v>137</v>
      </c>
      <c r="R120" s="60" t="s">
        <v>138</v>
      </c>
      <c r="S120" s="60" t="s">
        <v>139</v>
      </c>
      <c r="T120" s="61" t="s">
        <v>140</v>
      </c>
    </row>
    <row r="121" spans="2:65" s="1" customFormat="1" ht="22.9" customHeight="1">
      <c r="B121" s="32"/>
      <c r="C121" s="64" t="s">
        <v>141</v>
      </c>
      <c r="J121" s="120">
        <f>BK121</f>
        <v>0</v>
      </c>
      <c r="L121" s="32"/>
      <c r="M121" s="62"/>
      <c r="N121" s="53"/>
      <c r="O121" s="53"/>
      <c r="P121" s="121">
        <f>P122</f>
        <v>0</v>
      </c>
      <c r="Q121" s="53"/>
      <c r="R121" s="121">
        <f>R122</f>
        <v>0</v>
      </c>
      <c r="S121" s="53"/>
      <c r="T121" s="122">
        <f>T122</f>
        <v>0</v>
      </c>
      <c r="AT121" s="17" t="s">
        <v>79</v>
      </c>
      <c r="AU121" s="17" t="s">
        <v>126</v>
      </c>
      <c r="BK121" s="123">
        <f>BK122</f>
        <v>0</v>
      </c>
    </row>
    <row r="122" spans="2:65" s="11" customFormat="1" ht="25.9" customHeight="1">
      <c r="B122" s="124"/>
      <c r="D122" s="125" t="s">
        <v>79</v>
      </c>
      <c r="E122" s="126" t="s">
        <v>958</v>
      </c>
      <c r="F122" s="126" t="s">
        <v>959</v>
      </c>
      <c r="I122" s="127"/>
      <c r="J122" s="128">
        <f>BK122</f>
        <v>0</v>
      </c>
      <c r="L122" s="124"/>
      <c r="M122" s="129"/>
      <c r="P122" s="130">
        <f>P123+P135+P155+P163</f>
        <v>0</v>
      </c>
      <c r="R122" s="130">
        <f>R123+R135+R155+R163</f>
        <v>0</v>
      </c>
      <c r="T122" s="131">
        <f>T123+T135+T155+T163</f>
        <v>0</v>
      </c>
      <c r="AR122" s="125" t="s">
        <v>184</v>
      </c>
      <c r="AT122" s="132" t="s">
        <v>79</v>
      </c>
      <c r="AU122" s="132" t="s">
        <v>80</v>
      </c>
      <c r="AY122" s="125" t="s">
        <v>144</v>
      </c>
      <c r="BK122" s="133">
        <f>BK123+BK135+BK155+BK163</f>
        <v>0</v>
      </c>
    </row>
    <row r="123" spans="2:65" s="11" customFormat="1" ht="22.9" customHeight="1">
      <c r="B123" s="124"/>
      <c r="D123" s="125" t="s">
        <v>79</v>
      </c>
      <c r="E123" s="134" t="s">
        <v>960</v>
      </c>
      <c r="F123" s="134" t="s">
        <v>961</v>
      </c>
      <c r="I123" s="127"/>
      <c r="J123" s="135">
        <f>BK123</f>
        <v>0</v>
      </c>
      <c r="L123" s="124"/>
      <c r="M123" s="129"/>
      <c r="P123" s="130">
        <f>SUM(P124:P134)</f>
        <v>0</v>
      </c>
      <c r="R123" s="130">
        <f>SUM(R124:R134)</f>
        <v>0</v>
      </c>
      <c r="T123" s="131">
        <f>SUM(T124:T134)</f>
        <v>0</v>
      </c>
      <c r="AR123" s="125" t="s">
        <v>184</v>
      </c>
      <c r="AT123" s="132" t="s">
        <v>79</v>
      </c>
      <c r="AU123" s="132" t="s">
        <v>88</v>
      </c>
      <c r="AY123" s="125" t="s">
        <v>144</v>
      </c>
      <c r="BK123" s="133">
        <f>SUM(BK124:BK134)</f>
        <v>0</v>
      </c>
    </row>
    <row r="124" spans="2:65" s="1" customFormat="1" ht="21.75" customHeight="1">
      <c r="B124" s="136"/>
      <c r="C124" s="137" t="s">
        <v>88</v>
      </c>
      <c r="D124" s="137" t="s">
        <v>147</v>
      </c>
      <c r="E124" s="138" t="s">
        <v>962</v>
      </c>
      <c r="F124" s="139" t="s">
        <v>963</v>
      </c>
      <c r="G124" s="140" t="s">
        <v>163</v>
      </c>
      <c r="H124" s="141">
        <v>1</v>
      </c>
      <c r="I124" s="142"/>
      <c r="J124" s="143">
        <f>ROUND(I124*H124,2)</f>
        <v>0</v>
      </c>
      <c r="K124" s="139" t="s">
        <v>1</v>
      </c>
      <c r="L124" s="32"/>
      <c r="M124" s="144" t="s">
        <v>1</v>
      </c>
      <c r="N124" s="145" t="s">
        <v>45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964</v>
      </c>
      <c r="AT124" s="148" t="s">
        <v>147</v>
      </c>
      <c r="AU124" s="148" t="s">
        <v>90</v>
      </c>
      <c r="AY124" s="17" t="s">
        <v>144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7" t="s">
        <v>88</v>
      </c>
      <c r="BK124" s="149">
        <f>ROUND(I124*H124,2)</f>
        <v>0</v>
      </c>
      <c r="BL124" s="17" t="s">
        <v>964</v>
      </c>
      <c r="BM124" s="148" t="s">
        <v>965</v>
      </c>
    </row>
    <row r="125" spans="2:65" s="1" customFormat="1" ht="37.9" customHeight="1">
      <c r="B125" s="136"/>
      <c r="C125" s="137" t="s">
        <v>90</v>
      </c>
      <c r="D125" s="137" t="s">
        <v>147</v>
      </c>
      <c r="E125" s="138" t="s">
        <v>966</v>
      </c>
      <c r="F125" s="139" t="s">
        <v>967</v>
      </c>
      <c r="G125" s="140" t="s">
        <v>163</v>
      </c>
      <c r="H125" s="141">
        <v>1</v>
      </c>
      <c r="I125" s="142"/>
      <c r="J125" s="143">
        <f>ROUND(I125*H125,2)</f>
        <v>0</v>
      </c>
      <c r="K125" s="139" t="s">
        <v>1</v>
      </c>
      <c r="L125" s="32"/>
      <c r="M125" s="144" t="s">
        <v>1</v>
      </c>
      <c r="N125" s="145" t="s">
        <v>45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964</v>
      </c>
      <c r="AT125" s="148" t="s">
        <v>147</v>
      </c>
      <c r="AU125" s="148" t="s">
        <v>90</v>
      </c>
      <c r="AY125" s="17" t="s">
        <v>144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88</v>
      </c>
      <c r="BK125" s="149">
        <f>ROUND(I125*H125,2)</f>
        <v>0</v>
      </c>
      <c r="BL125" s="17" t="s">
        <v>964</v>
      </c>
      <c r="BM125" s="148" t="s">
        <v>968</v>
      </c>
    </row>
    <row r="126" spans="2:65" s="1" customFormat="1" ht="48.75">
      <c r="B126" s="32"/>
      <c r="D126" s="150" t="s">
        <v>154</v>
      </c>
      <c r="F126" s="151" t="s">
        <v>969</v>
      </c>
      <c r="I126" s="152"/>
      <c r="L126" s="32"/>
      <c r="M126" s="153"/>
      <c r="T126" s="56"/>
      <c r="AT126" s="17" t="s">
        <v>154</v>
      </c>
      <c r="AU126" s="17" t="s">
        <v>90</v>
      </c>
    </row>
    <row r="127" spans="2:65" s="1" customFormat="1" ht="16.5" customHeight="1">
      <c r="B127" s="136"/>
      <c r="C127" s="137" t="s">
        <v>167</v>
      </c>
      <c r="D127" s="137" t="s">
        <v>147</v>
      </c>
      <c r="E127" s="138" t="s">
        <v>970</v>
      </c>
      <c r="F127" s="139" t="s">
        <v>971</v>
      </c>
      <c r="G127" s="140" t="s">
        <v>163</v>
      </c>
      <c r="H127" s="141">
        <v>1</v>
      </c>
      <c r="I127" s="142"/>
      <c r="J127" s="143">
        <f>ROUND(I127*H127,2)</f>
        <v>0</v>
      </c>
      <c r="K127" s="139" t="s">
        <v>1</v>
      </c>
      <c r="L127" s="32"/>
      <c r="M127" s="144" t="s">
        <v>1</v>
      </c>
      <c r="N127" s="145" t="s">
        <v>45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964</v>
      </c>
      <c r="AT127" s="148" t="s">
        <v>147</v>
      </c>
      <c r="AU127" s="148" t="s">
        <v>90</v>
      </c>
      <c r="AY127" s="17" t="s">
        <v>144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88</v>
      </c>
      <c r="BK127" s="149">
        <f>ROUND(I127*H127,2)</f>
        <v>0</v>
      </c>
      <c r="BL127" s="17" t="s">
        <v>964</v>
      </c>
      <c r="BM127" s="148" t="s">
        <v>972</v>
      </c>
    </row>
    <row r="128" spans="2:65" s="1" customFormat="1" ht="58.5">
      <c r="B128" s="32"/>
      <c r="D128" s="150" t="s">
        <v>154</v>
      </c>
      <c r="F128" s="151" t="s">
        <v>973</v>
      </c>
      <c r="I128" s="152"/>
      <c r="L128" s="32"/>
      <c r="M128" s="153"/>
      <c r="T128" s="56"/>
      <c r="AT128" s="17" t="s">
        <v>154</v>
      </c>
      <c r="AU128" s="17" t="s">
        <v>90</v>
      </c>
    </row>
    <row r="129" spans="2:65" s="1" customFormat="1" ht="21.75" customHeight="1">
      <c r="B129" s="136"/>
      <c r="C129" s="137" t="s">
        <v>160</v>
      </c>
      <c r="D129" s="137" t="s">
        <v>147</v>
      </c>
      <c r="E129" s="138" t="s">
        <v>974</v>
      </c>
      <c r="F129" s="139" t="s">
        <v>975</v>
      </c>
      <c r="G129" s="140" t="s">
        <v>163</v>
      </c>
      <c r="H129" s="141">
        <v>1</v>
      </c>
      <c r="I129" s="142"/>
      <c r="J129" s="143">
        <f>ROUND(I129*H129,2)</f>
        <v>0</v>
      </c>
      <c r="K129" s="139" t="s">
        <v>1</v>
      </c>
      <c r="L129" s="32"/>
      <c r="M129" s="144" t="s">
        <v>1</v>
      </c>
      <c r="N129" s="145" t="s">
        <v>45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964</v>
      </c>
      <c r="AT129" s="148" t="s">
        <v>147</v>
      </c>
      <c r="AU129" s="148" t="s">
        <v>90</v>
      </c>
      <c r="AY129" s="17" t="s">
        <v>144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88</v>
      </c>
      <c r="BK129" s="149">
        <f>ROUND(I129*H129,2)</f>
        <v>0</v>
      </c>
      <c r="BL129" s="17" t="s">
        <v>964</v>
      </c>
      <c r="BM129" s="148" t="s">
        <v>976</v>
      </c>
    </row>
    <row r="130" spans="2:65" s="1" customFormat="1" ht="16.5" customHeight="1">
      <c r="B130" s="136"/>
      <c r="C130" s="137" t="s">
        <v>184</v>
      </c>
      <c r="D130" s="137" t="s">
        <v>147</v>
      </c>
      <c r="E130" s="138" t="s">
        <v>977</v>
      </c>
      <c r="F130" s="139" t="s">
        <v>978</v>
      </c>
      <c r="G130" s="140" t="s">
        <v>163</v>
      </c>
      <c r="H130" s="141">
        <v>1</v>
      </c>
      <c r="I130" s="142"/>
      <c r="J130" s="143">
        <f>ROUND(I130*H130,2)</f>
        <v>0</v>
      </c>
      <c r="K130" s="139" t="s">
        <v>1</v>
      </c>
      <c r="L130" s="32"/>
      <c r="M130" s="144" t="s">
        <v>1</v>
      </c>
      <c r="N130" s="145" t="s">
        <v>45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964</v>
      </c>
      <c r="AT130" s="148" t="s">
        <v>147</v>
      </c>
      <c r="AU130" s="148" t="s">
        <v>90</v>
      </c>
      <c r="AY130" s="17" t="s">
        <v>144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88</v>
      </c>
      <c r="BK130" s="149">
        <f>ROUND(I130*H130,2)</f>
        <v>0</v>
      </c>
      <c r="BL130" s="17" t="s">
        <v>964</v>
      </c>
      <c r="BM130" s="148" t="s">
        <v>979</v>
      </c>
    </row>
    <row r="131" spans="2:65" s="1" customFormat="1" ht="16.5" customHeight="1">
      <c r="B131" s="136"/>
      <c r="C131" s="137" t="s">
        <v>191</v>
      </c>
      <c r="D131" s="137" t="s">
        <v>147</v>
      </c>
      <c r="E131" s="138" t="s">
        <v>980</v>
      </c>
      <c r="F131" s="139" t="s">
        <v>981</v>
      </c>
      <c r="G131" s="140" t="s">
        <v>163</v>
      </c>
      <c r="H131" s="141">
        <v>1</v>
      </c>
      <c r="I131" s="142"/>
      <c r="J131" s="143">
        <f>ROUND(I131*H131,2)</f>
        <v>0</v>
      </c>
      <c r="K131" s="139" t="s">
        <v>1</v>
      </c>
      <c r="L131" s="32"/>
      <c r="M131" s="144" t="s">
        <v>1</v>
      </c>
      <c r="N131" s="145" t="s">
        <v>45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964</v>
      </c>
      <c r="AT131" s="148" t="s">
        <v>147</v>
      </c>
      <c r="AU131" s="148" t="s">
        <v>90</v>
      </c>
      <c r="AY131" s="17" t="s">
        <v>144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88</v>
      </c>
      <c r="BK131" s="149">
        <f>ROUND(I131*H131,2)</f>
        <v>0</v>
      </c>
      <c r="BL131" s="17" t="s">
        <v>964</v>
      </c>
      <c r="BM131" s="148" t="s">
        <v>982</v>
      </c>
    </row>
    <row r="132" spans="2:65" s="1" customFormat="1" ht="29.25">
      <c r="B132" s="32"/>
      <c r="D132" s="150" t="s">
        <v>154</v>
      </c>
      <c r="F132" s="151" t="s">
        <v>983</v>
      </c>
      <c r="I132" s="152"/>
      <c r="L132" s="32"/>
      <c r="M132" s="153"/>
      <c r="T132" s="56"/>
      <c r="AT132" s="17" t="s">
        <v>154</v>
      </c>
      <c r="AU132" s="17" t="s">
        <v>90</v>
      </c>
    </row>
    <row r="133" spans="2:65" s="1" customFormat="1" ht="24.2" customHeight="1">
      <c r="B133" s="136"/>
      <c r="C133" s="137" t="s">
        <v>301</v>
      </c>
      <c r="D133" s="137" t="s">
        <v>147</v>
      </c>
      <c r="E133" s="138" t="s">
        <v>984</v>
      </c>
      <c r="F133" s="139" t="s">
        <v>985</v>
      </c>
      <c r="G133" s="140" t="s">
        <v>163</v>
      </c>
      <c r="H133" s="141">
        <v>1</v>
      </c>
      <c r="I133" s="142"/>
      <c r="J133" s="143">
        <f>ROUND(I133*H133,2)</f>
        <v>0</v>
      </c>
      <c r="K133" s="139" t="s">
        <v>1</v>
      </c>
      <c r="L133" s="32"/>
      <c r="M133" s="144" t="s">
        <v>1</v>
      </c>
      <c r="N133" s="145" t="s">
        <v>45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964</v>
      </c>
      <c r="AT133" s="148" t="s">
        <v>147</v>
      </c>
      <c r="AU133" s="148" t="s">
        <v>90</v>
      </c>
      <c r="AY133" s="17" t="s">
        <v>144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88</v>
      </c>
      <c r="BK133" s="149">
        <f>ROUND(I133*H133,2)</f>
        <v>0</v>
      </c>
      <c r="BL133" s="17" t="s">
        <v>964</v>
      </c>
      <c r="BM133" s="148" t="s">
        <v>986</v>
      </c>
    </row>
    <row r="134" spans="2:65" s="1" customFormat="1" ht="107.25">
      <c r="B134" s="32"/>
      <c r="D134" s="150" t="s">
        <v>154</v>
      </c>
      <c r="F134" s="151" t="s">
        <v>987</v>
      </c>
      <c r="I134" s="152"/>
      <c r="L134" s="32"/>
      <c r="M134" s="153"/>
      <c r="T134" s="56"/>
      <c r="AT134" s="17" t="s">
        <v>154</v>
      </c>
      <c r="AU134" s="17" t="s">
        <v>90</v>
      </c>
    </row>
    <row r="135" spans="2:65" s="11" customFormat="1" ht="22.9" customHeight="1">
      <c r="B135" s="124"/>
      <c r="D135" s="125" t="s">
        <v>79</v>
      </c>
      <c r="E135" s="134" t="s">
        <v>988</v>
      </c>
      <c r="F135" s="134" t="s">
        <v>989</v>
      </c>
      <c r="I135" s="127"/>
      <c r="J135" s="135">
        <f>BK135</f>
        <v>0</v>
      </c>
      <c r="L135" s="124"/>
      <c r="M135" s="129"/>
      <c r="P135" s="130">
        <f>SUM(P136:P154)</f>
        <v>0</v>
      </c>
      <c r="R135" s="130">
        <f>SUM(R136:R154)</f>
        <v>0</v>
      </c>
      <c r="T135" s="131">
        <f>SUM(T136:T154)</f>
        <v>0</v>
      </c>
      <c r="AR135" s="125" t="s">
        <v>184</v>
      </c>
      <c r="AT135" s="132" t="s">
        <v>79</v>
      </c>
      <c r="AU135" s="132" t="s">
        <v>88</v>
      </c>
      <c r="AY135" s="125" t="s">
        <v>144</v>
      </c>
      <c r="BK135" s="133">
        <f>SUM(BK136:BK154)</f>
        <v>0</v>
      </c>
    </row>
    <row r="136" spans="2:65" s="1" customFormat="1" ht="24.2" customHeight="1">
      <c r="B136" s="136"/>
      <c r="C136" s="137" t="s">
        <v>309</v>
      </c>
      <c r="D136" s="137" t="s">
        <v>147</v>
      </c>
      <c r="E136" s="138" t="s">
        <v>990</v>
      </c>
      <c r="F136" s="139" t="s">
        <v>991</v>
      </c>
      <c r="G136" s="140" t="s">
        <v>163</v>
      </c>
      <c r="H136" s="141">
        <v>1</v>
      </c>
      <c r="I136" s="142"/>
      <c r="J136" s="143">
        <f>ROUND(I136*H136,2)</f>
        <v>0</v>
      </c>
      <c r="K136" s="139" t="s">
        <v>1</v>
      </c>
      <c r="L136" s="32"/>
      <c r="M136" s="144" t="s">
        <v>1</v>
      </c>
      <c r="N136" s="145" t="s">
        <v>45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964</v>
      </c>
      <c r="AT136" s="148" t="s">
        <v>147</v>
      </c>
      <c r="AU136" s="148" t="s">
        <v>90</v>
      </c>
      <c r="AY136" s="17" t="s">
        <v>144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88</v>
      </c>
      <c r="BK136" s="149">
        <f>ROUND(I136*H136,2)</f>
        <v>0</v>
      </c>
      <c r="BL136" s="17" t="s">
        <v>964</v>
      </c>
      <c r="BM136" s="148" t="s">
        <v>992</v>
      </c>
    </row>
    <row r="137" spans="2:65" s="1" customFormat="1" ht="39">
      <c r="B137" s="32"/>
      <c r="D137" s="150" t="s">
        <v>154</v>
      </c>
      <c r="F137" s="151" t="s">
        <v>993</v>
      </c>
      <c r="I137" s="152"/>
      <c r="L137" s="32"/>
      <c r="M137" s="153"/>
      <c r="T137" s="56"/>
      <c r="AT137" s="17" t="s">
        <v>154</v>
      </c>
      <c r="AU137" s="17" t="s">
        <v>90</v>
      </c>
    </row>
    <row r="138" spans="2:65" s="1" customFormat="1" ht="16.5" customHeight="1">
      <c r="B138" s="136"/>
      <c r="C138" s="137" t="s">
        <v>326</v>
      </c>
      <c r="D138" s="137" t="s">
        <v>147</v>
      </c>
      <c r="E138" s="138" t="s">
        <v>994</v>
      </c>
      <c r="F138" s="139" t="s">
        <v>995</v>
      </c>
      <c r="G138" s="140" t="s">
        <v>163</v>
      </c>
      <c r="H138" s="141">
        <v>1</v>
      </c>
      <c r="I138" s="142"/>
      <c r="J138" s="143">
        <f>ROUND(I138*H138,2)</f>
        <v>0</v>
      </c>
      <c r="K138" s="139" t="s">
        <v>1</v>
      </c>
      <c r="L138" s="32"/>
      <c r="M138" s="144" t="s">
        <v>1</v>
      </c>
      <c r="N138" s="145" t="s">
        <v>45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964</v>
      </c>
      <c r="AT138" s="148" t="s">
        <v>147</v>
      </c>
      <c r="AU138" s="148" t="s">
        <v>90</v>
      </c>
      <c r="AY138" s="17" t="s">
        <v>144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88</v>
      </c>
      <c r="BK138" s="149">
        <f>ROUND(I138*H138,2)</f>
        <v>0</v>
      </c>
      <c r="BL138" s="17" t="s">
        <v>964</v>
      </c>
      <c r="BM138" s="148" t="s">
        <v>996</v>
      </c>
    </row>
    <row r="139" spans="2:65" s="1" customFormat="1" ht="16.5" customHeight="1">
      <c r="B139" s="136"/>
      <c r="C139" s="137" t="s">
        <v>337</v>
      </c>
      <c r="D139" s="137" t="s">
        <v>147</v>
      </c>
      <c r="E139" s="138" t="s">
        <v>997</v>
      </c>
      <c r="F139" s="139" t="s">
        <v>998</v>
      </c>
      <c r="G139" s="140" t="s">
        <v>163</v>
      </c>
      <c r="H139" s="141">
        <v>1</v>
      </c>
      <c r="I139" s="142"/>
      <c r="J139" s="143">
        <f>ROUND(I139*H139,2)</f>
        <v>0</v>
      </c>
      <c r="K139" s="139" t="s">
        <v>1</v>
      </c>
      <c r="L139" s="32"/>
      <c r="M139" s="144" t="s">
        <v>1</v>
      </c>
      <c r="N139" s="145" t="s">
        <v>45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964</v>
      </c>
      <c r="AT139" s="148" t="s">
        <v>147</v>
      </c>
      <c r="AU139" s="148" t="s">
        <v>90</v>
      </c>
      <c r="AY139" s="17" t="s">
        <v>144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88</v>
      </c>
      <c r="BK139" s="149">
        <f>ROUND(I139*H139,2)</f>
        <v>0</v>
      </c>
      <c r="BL139" s="17" t="s">
        <v>964</v>
      </c>
      <c r="BM139" s="148" t="s">
        <v>999</v>
      </c>
    </row>
    <row r="140" spans="2:65" s="1" customFormat="1" ht="78">
      <c r="B140" s="32"/>
      <c r="D140" s="150" t="s">
        <v>154</v>
      </c>
      <c r="F140" s="151" t="s">
        <v>1000</v>
      </c>
      <c r="I140" s="152"/>
      <c r="L140" s="32"/>
      <c r="M140" s="153"/>
      <c r="T140" s="56"/>
      <c r="AT140" s="17" t="s">
        <v>154</v>
      </c>
      <c r="AU140" s="17" t="s">
        <v>90</v>
      </c>
    </row>
    <row r="141" spans="2:65" s="1" customFormat="1" ht="16.5" customHeight="1">
      <c r="B141" s="136"/>
      <c r="C141" s="137" t="s">
        <v>347</v>
      </c>
      <c r="D141" s="137" t="s">
        <v>147</v>
      </c>
      <c r="E141" s="138" t="s">
        <v>1001</v>
      </c>
      <c r="F141" s="139" t="s">
        <v>1002</v>
      </c>
      <c r="G141" s="140" t="s">
        <v>163</v>
      </c>
      <c r="H141" s="141">
        <v>1</v>
      </c>
      <c r="I141" s="142"/>
      <c r="J141" s="143">
        <f>ROUND(I141*H141,2)</f>
        <v>0</v>
      </c>
      <c r="K141" s="139" t="s">
        <v>1</v>
      </c>
      <c r="L141" s="32"/>
      <c r="M141" s="144" t="s">
        <v>1</v>
      </c>
      <c r="N141" s="145" t="s">
        <v>45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964</v>
      </c>
      <c r="AT141" s="148" t="s">
        <v>147</v>
      </c>
      <c r="AU141" s="148" t="s">
        <v>90</v>
      </c>
      <c r="AY141" s="17" t="s">
        <v>144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88</v>
      </c>
      <c r="BK141" s="149">
        <f>ROUND(I141*H141,2)</f>
        <v>0</v>
      </c>
      <c r="BL141" s="17" t="s">
        <v>964</v>
      </c>
      <c r="BM141" s="148" t="s">
        <v>1003</v>
      </c>
    </row>
    <row r="142" spans="2:65" s="1" customFormat="1" ht="97.5">
      <c r="B142" s="32"/>
      <c r="D142" s="150" t="s">
        <v>154</v>
      </c>
      <c r="F142" s="151" t="s">
        <v>1004</v>
      </c>
      <c r="I142" s="152"/>
      <c r="L142" s="32"/>
      <c r="M142" s="153"/>
      <c r="T142" s="56"/>
      <c r="AT142" s="17" t="s">
        <v>154</v>
      </c>
      <c r="AU142" s="17" t="s">
        <v>90</v>
      </c>
    </row>
    <row r="143" spans="2:65" s="1" customFormat="1" ht="16.5" customHeight="1">
      <c r="B143" s="136"/>
      <c r="C143" s="137" t="s">
        <v>8</v>
      </c>
      <c r="D143" s="137" t="s">
        <v>147</v>
      </c>
      <c r="E143" s="138" t="s">
        <v>1005</v>
      </c>
      <c r="F143" s="139" t="s">
        <v>1006</v>
      </c>
      <c r="G143" s="140" t="s">
        <v>163</v>
      </c>
      <c r="H143" s="141">
        <v>1</v>
      </c>
      <c r="I143" s="142"/>
      <c r="J143" s="143">
        <f>ROUND(I143*H143,2)</f>
        <v>0</v>
      </c>
      <c r="K143" s="139" t="s">
        <v>1</v>
      </c>
      <c r="L143" s="32"/>
      <c r="M143" s="144" t="s">
        <v>1</v>
      </c>
      <c r="N143" s="145" t="s">
        <v>45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964</v>
      </c>
      <c r="AT143" s="148" t="s">
        <v>147</v>
      </c>
      <c r="AU143" s="148" t="s">
        <v>90</v>
      </c>
      <c r="AY143" s="17" t="s">
        <v>144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88</v>
      </c>
      <c r="BK143" s="149">
        <f>ROUND(I143*H143,2)</f>
        <v>0</v>
      </c>
      <c r="BL143" s="17" t="s">
        <v>964</v>
      </c>
      <c r="BM143" s="148" t="s">
        <v>1007</v>
      </c>
    </row>
    <row r="144" spans="2:65" s="1" customFormat="1">
      <c r="B144" s="32"/>
      <c r="D144" s="150" t="s">
        <v>178</v>
      </c>
      <c r="F144" s="174" t="s">
        <v>1006</v>
      </c>
      <c r="I144" s="152"/>
      <c r="L144" s="32"/>
      <c r="M144" s="153"/>
      <c r="T144" s="56"/>
      <c r="AT144" s="17" t="s">
        <v>178</v>
      </c>
      <c r="AU144" s="17" t="s">
        <v>90</v>
      </c>
    </row>
    <row r="145" spans="2:65" s="1" customFormat="1" ht="16.5" customHeight="1">
      <c r="B145" s="136"/>
      <c r="C145" s="137" t="s">
        <v>358</v>
      </c>
      <c r="D145" s="137" t="s">
        <v>147</v>
      </c>
      <c r="E145" s="138" t="s">
        <v>1008</v>
      </c>
      <c r="F145" s="139" t="s">
        <v>1009</v>
      </c>
      <c r="G145" s="140" t="s">
        <v>163</v>
      </c>
      <c r="H145" s="141">
        <v>1</v>
      </c>
      <c r="I145" s="142"/>
      <c r="J145" s="143">
        <f>ROUND(I145*H145,2)</f>
        <v>0</v>
      </c>
      <c r="K145" s="139" t="s">
        <v>1</v>
      </c>
      <c r="L145" s="32"/>
      <c r="M145" s="144" t="s">
        <v>1</v>
      </c>
      <c r="N145" s="145" t="s">
        <v>45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964</v>
      </c>
      <c r="AT145" s="148" t="s">
        <v>147</v>
      </c>
      <c r="AU145" s="148" t="s">
        <v>90</v>
      </c>
      <c r="AY145" s="17" t="s">
        <v>144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88</v>
      </c>
      <c r="BK145" s="149">
        <f>ROUND(I145*H145,2)</f>
        <v>0</v>
      </c>
      <c r="BL145" s="17" t="s">
        <v>964</v>
      </c>
      <c r="BM145" s="148" t="s">
        <v>1010</v>
      </c>
    </row>
    <row r="146" spans="2:65" s="1" customFormat="1">
      <c r="B146" s="32"/>
      <c r="D146" s="150" t="s">
        <v>178</v>
      </c>
      <c r="F146" s="174" t="s">
        <v>1009</v>
      </c>
      <c r="I146" s="152"/>
      <c r="L146" s="32"/>
      <c r="M146" s="153"/>
      <c r="T146" s="56"/>
      <c r="AT146" s="17" t="s">
        <v>178</v>
      </c>
      <c r="AU146" s="17" t="s">
        <v>90</v>
      </c>
    </row>
    <row r="147" spans="2:65" s="1" customFormat="1" ht="21.75" customHeight="1">
      <c r="B147" s="136"/>
      <c r="C147" s="137" t="s">
        <v>367</v>
      </c>
      <c r="D147" s="137" t="s">
        <v>147</v>
      </c>
      <c r="E147" s="138" t="s">
        <v>1011</v>
      </c>
      <c r="F147" s="139" t="s">
        <v>1012</v>
      </c>
      <c r="G147" s="140" t="s">
        <v>163</v>
      </c>
      <c r="H147" s="141">
        <v>1</v>
      </c>
      <c r="I147" s="142"/>
      <c r="J147" s="143">
        <f>ROUND(I147*H147,2)</f>
        <v>0</v>
      </c>
      <c r="K147" s="139" t="s">
        <v>1</v>
      </c>
      <c r="L147" s="32"/>
      <c r="M147" s="144" t="s">
        <v>1</v>
      </c>
      <c r="N147" s="145" t="s">
        <v>45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964</v>
      </c>
      <c r="AT147" s="148" t="s">
        <v>147</v>
      </c>
      <c r="AU147" s="148" t="s">
        <v>90</v>
      </c>
      <c r="AY147" s="17" t="s">
        <v>144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88</v>
      </c>
      <c r="BK147" s="149">
        <f>ROUND(I147*H147,2)</f>
        <v>0</v>
      </c>
      <c r="BL147" s="17" t="s">
        <v>964</v>
      </c>
      <c r="BM147" s="148" t="s">
        <v>1013</v>
      </c>
    </row>
    <row r="148" spans="2:65" s="1" customFormat="1" ht="19.5">
      <c r="B148" s="32"/>
      <c r="D148" s="150" t="s">
        <v>154</v>
      </c>
      <c r="F148" s="151" t="s">
        <v>1014</v>
      </c>
      <c r="I148" s="152"/>
      <c r="L148" s="32"/>
      <c r="M148" s="153"/>
      <c r="T148" s="56"/>
      <c r="AT148" s="17" t="s">
        <v>154</v>
      </c>
      <c r="AU148" s="17" t="s">
        <v>90</v>
      </c>
    </row>
    <row r="149" spans="2:65" s="1" customFormat="1" ht="16.5" customHeight="1">
      <c r="B149" s="136"/>
      <c r="C149" s="137" t="s">
        <v>373</v>
      </c>
      <c r="D149" s="137" t="s">
        <v>147</v>
      </c>
      <c r="E149" s="138" t="s">
        <v>1015</v>
      </c>
      <c r="F149" s="139" t="s">
        <v>1016</v>
      </c>
      <c r="G149" s="140" t="s">
        <v>150</v>
      </c>
      <c r="H149" s="141">
        <v>19.5</v>
      </c>
      <c r="I149" s="142"/>
      <c r="J149" s="143">
        <f>ROUND(I149*H149,2)</f>
        <v>0</v>
      </c>
      <c r="K149" s="139" t="s">
        <v>1</v>
      </c>
      <c r="L149" s="32"/>
      <c r="M149" s="144" t="s">
        <v>1</v>
      </c>
      <c r="N149" s="145" t="s">
        <v>45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964</v>
      </c>
      <c r="AT149" s="148" t="s">
        <v>147</v>
      </c>
      <c r="AU149" s="148" t="s">
        <v>90</v>
      </c>
      <c r="AY149" s="17" t="s">
        <v>144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88</v>
      </c>
      <c r="BK149" s="149">
        <f>ROUND(I149*H149,2)</f>
        <v>0</v>
      </c>
      <c r="BL149" s="17" t="s">
        <v>964</v>
      </c>
      <c r="BM149" s="148" t="s">
        <v>1017</v>
      </c>
    </row>
    <row r="150" spans="2:65" s="1" customFormat="1" ht="78">
      <c r="B150" s="32"/>
      <c r="D150" s="150" t="s">
        <v>154</v>
      </c>
      <c r="F150" s="151" t="s">
        <v>1056</v>
      </c>
      <c r="I150" s="152"/>
      <c r="L150" s="32"/>
      <c r="M150" s="153"/>
      <c r="T150" s="56"/>
      <c r="AT150" s="17" t="s">
        <v>154</v>
      </c>
      <c r="AU150" s="17" t="s">
        <v>90</v>
      </c>
    </row>
    <row r="151" spans="2:65" s="1" customFormat="1" ht="16.5" customHeight="1">
      <c r="B151" s="136"/>
      <c r="C151" s="137" t="s">
        <v>152</v>
      </c>
      <c r="D151" s="137" t="s">
        <v>147</v>
      </c>
      <c r="E151" s="138" t="s">
        <v>1019</v>
      </c>
      <c r="F151" s="139" t="s">
        <v>1020</v>
      </c>
      <c r="G151" s="140" t="s">
        <v>150</v>
      </c>
      <c r="H151" s="141">
        <v>19.5</v>
      </c>
      <c r="I151" s="142"/>
      <c r="J151" s="143">
        <f>ROUND(I151*H151,2)</f>
        <v>0</v>
      </c>
      <c r="K151" s="139" t="s">
        <v>1</v>
      </c>
      <c r="L151" s="32"/>
      <c r="M151" s="144" t="s">
        <v>1</v>
      </c>
      <c r="N151" s="145" t="s">
        <v>45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964</v>
      </c>
      <c r="AT151" s="148" t="s">
        <v>147</v>
      </c>
      <c r="AU151" s="148" t="s">
        <v>90</v>
      </c>
      <c r="AY151" s="17" t="s">
        <v>144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88</v>
      </c>
      <c r="BK151" s="149">
        <f>ROUND(I151*H151,2)</f>
        <v>0</v>
      </c>
      <c r="BL151" s="17" t="s">
        <v>964</v>
      </c>
      <c r="BM151" s="148" t="s">
        <v>1021</v>
      </c>
    </row>
    <row r="152" spans="2:65" s="1" customFormat="1" ht="156">
      <c r="B152" s="32"/>
      <c r="D152" s="150" t="s">
        <v>154</v>
      </c>
      <c r="F152" s="151" t="s">
        <v>1057</v>
      </c>
      <c r="I152" s="152"/>
      <c r="L152" s="32"/>
      <c r="M152" s="153"/>
      <c r="T152" s="56"/>
      <c r="AT152" s="17" t="s">
        <v>154</v>
      </c>
      <c r="AU152" s="17" t="s">
        <v>90</v>
      </c>
    </row>
    <row r="153" spans="2:65" s="1" customFormat="1" ht="21.75" customHeight="1">
      <c r="B153" s="136"/>
      <c r="C153" s="137" t="s">
        <v>389</v>
      </c>
      <c r="D153" s="137" t="s">
        <v>147</v>
      </c>
      <c r="E153" s="138" t="s">
        <v>1023</v>
      </c>
      <c r="F153" s="139" t="s">
        <v>1024</v>
      </c>
      <c r="G153" s="140" t="s">
        <v>163</v>
      </c>
      <c r="H153" s="141">
        <v>1</v>
      </c>
      <c r="I153" s="142"/>
      <c r="J153" s="143">
        <f>ROUND(I153*H153,2)</f>
        <v>0</v>
      </c>
      <c r="K153" s="139" t="s">
        <v>1</v>
      </c>
      <c r="L153" s="32"/>
      <c r="M153" s="144" t="s">
        <v>1</v>
      </c>
      <c r="N153" s="145" t="s">
        <v>45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964</v>
      </c>
      <c r="AT153" s="148" t="s">
        <v>147</v>
      </c>
      <c r="AU153" s="148" t="s">
        <v>90</v>
      </c>
      <c r="AY153" s="17" t="s">
        <v>144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88</v>
      </c>
      <c r="BK153" s="149">
        <f>ROUND(I153*H153,2)</f>
        <v>0</v>
      </c>
      <c r="BL153" s="17" t="s">
        <v>964</v>
      </c>
      <c r="BM153" s="148" t="s">
        <v>1025</v>
      </c>
    </row>
    <row r="154" spans="2:65" s="1" customFormat="1" ht="19.5">
      <c r="B154" s="32"/>
      <c r="D154" s="150" t="s">
        <v>154</v>
      </c>
      <c r="F154" s="151" t="s">
        <v>1026</v>
      </c>
      <c r="I154" s="152"/>
      <c r="L154" s="32"/>
      <c r="M154" s="153"/>
      <c r="T154" s="56"/>
      <c r="AT154" s="17" t="s">
        <v>154</v>
      </c>
      <c r="AU154" s="17" t="s">
        <v>90</v>
      </c>
    </row>
    <row r="155" spans="2:65" s="11" customFormat="1" ht="22.9" customHeight="1">
      <c r="B155" s="124"/>
      <c r="D155" s="125" t="s">
        <v>79</v>
      </c>
      <c r="E155" s="134" t="s">
        <v>1027</v>
      </c>
      <c r="F155" s="134" t="s">
        <v>1028</v>
      </c>
      <c r="I155" s="127"/>
      <c r="J155" s="135">
        <f>BK155</f>
        <v>0</v>
      </c>
      <c r="L155" s="124"/>
      <c r="M155" s="129"/>
      <c r="P155" s="130">
        <f>SUM(P156:P162)</f>
        <v>0</v>
      </c>
      <c r="R155" s="130">
        <f>SUM(R156:R162)</f>
        <v>0</v>
      </c>
      <c r="T155" s="131">
        <f>SUM(T156:T162)</f>
        <v>0</v>
      </c>
      <c r="AR155" s="125" t="s">
        <v>184</v>
      </c>
      <c r="AT155" s="132" t="s">
        <v>79</v>
      </c>
      <c r="AU155" s="132" t="s">
        <v>88</v>
      </c>
      <c r="AY155" s="125" t="s">
        <v>144</v>
      </c>
      <c r="BK155" s="133">
        <f>SUM(BK156:BK162)</f>
        <v>0</v>
      </c>
    </row>
    <row r="156" spans="2:65" s="1" customFormat="1" ht="21.75" customHeight="1">
      <c r="B156" s="136"/>
      <c r="C156" s="137" t="s">
        <v>396</v>
      </c>
      <c r="D156" s="137" t="s">
        <v>147</v>
      </c>
      <c r="E156" s="138" t="s">
        <v>1029</v>
      </c>
      <c r="F156" s="139" t="s">
        <v>1030</v>
      </c>
      <c r="G156" s="140" t="s">
        <v>163</v>
      </c>
      <c r="H156" s="141">
        <v>1</v>
      </c>
      <c r="I156" s="142"/>
      <c r="J156" s="143">
        <f>ROUND(I156*H156,2)</f>
        <v>0</v>
      </c>
      <c r="K156" s="139" t="s">
        <v>1</v>
      </c>
      <c r="L156" s="32"/>
      <c r="M156" s="144" t="s">
        <v>1</v>
      </c>
      <c r="N156" s="145" t="s">
        <v>45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964</v>
      </c>
      <c r="AT156" s="148" t="s">
        <v>147</v>
      </c>
      <c r="AU156" s="148" t="s">
        <v>90</v>
      </c>
      <c r="AY156" s="17" t="s">
        <v>144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88</v>
      </c>
      <c r="BK156" s="149">
        <f>ROUND(I156*H156,2)</f>
        <v>0</v>
      </c>
      <c r="BL156" s="17" t="s">
        <v>964</v>
      </c>
      <c r="BM156" s="148" t="s">
        <v>1031</v>
      </c>
    </row>
    <row r="157" spans="2:65" s="1" customFormat="1" ht="16.5" customHeight="1">
      <c r="B157" s="136"/>
      <c r="C157" s="137" t="s">
        <v>404</v>
      </c>
      <c r="D157" s="137" t="s">
        <v>147</v>
      </c>
      <c r="E157" s="138" t="s">
        <v>1032</v>
      </c>
      <c r="F157" s="139" t="s">
        <v>1033</v>
      </c>
      <c r="G157" s="140" t="s">
        <v>163</v>
      </c>
      <c r="H157" s="141">
        <v>1</v>
      </c>
      <c r="I157" s="142"/>
      <c r="J157" s="143">
        <f>ROUND(I157*H157,2)</f>
        <v>0</v>
      </c>
      <c r="K157" s="139" t="s">
        <v>1</v>
      </c>
      <c r="L157" s="32"/>
      <c r="M157" s="144" t="s">
        <v>1</v>
      </c>
      <c r="N157" s="145" t="s">
        <v>45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964</v>
      </c>
      <c r="AT157" s="148" t="s">
        <v>147</v>
      </c>
      <c r="AU157" s="148" t="s">
        <v>90</v>
      </c>
      <c r="AY157" s="17" t="s">
        <v>144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88</v>
      </c>
      <c r="BK157" s="149">
        <f>ROUND(I157*H157,2)</f>
        <v>0</v>
      </c>
      <c r="BL157" s="17" t="s">
        <v>964</v>
      </c>
      <c r="BM157" s="148" t="s">
        <v>1034</v>
      </c>
    </row>
    <row r="158" spans="2:65" s="1" customFormat="1" ht="19.5">
      <c r="B158" s="32"/>
      <c r="D158" s="150" t="s">
        <v>154</v>
      </c>
      <c r="F158" s="151" t="s">
        <v>1035</v>
      </c>
      <c r="I158" s="152"/>
      <c r="L158" s="32"/>
      <c r="M158" s="153"/>
      <c r="T158" s="56"/>
      <c r="AT158" s="17" t="s">
        <v>154</v>
      </c>
      <c r="AU158" s="17" t="s">
        <v>90</v>
      </c>
    </row>
    <row r="159" spans="2:65" s="1" customFormat="1" ht="16.5" customHeight="1">
      <c r="B159" s="136"/>
      <c r="C159" s="137" t="s">
        <v>411</v>
      </c>
      <c r="D159" s="137" t="s">
        <v>147</v>
      </c>
      <c r="E159" s="138" t="s">
        <v>1036</v>
      </c>
      <c r="F159" s="139" t="s">
        <v>1037</v>
      </c>
      <c r="G159" s="140" t="s">
        <v>163</v>
      </c>
      <c r="H159" s="141">
        <v>1</v>
      </c>
      <c r="I159" s="142"/>
      <c r="J159" s="143">
        <f>ROUND(I159*H159,2)</f>
        <v>0</v>
      </c>
      <c r="K159" s="139" t="s">
        <v>1</v>
      </c>
      <c r="L159" s="32"/>
      <c r="M159" s="144" t="s">
        <v>1</v>
      </c>
      <c r="N159" s="145" t="s">
        <v>45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964</v>
      </c>
      <c r="AT159" s="148" t="s">
        <v>147</v>
      </c>
      <c r="AU159" s="148" t="s">
        <v>90</v>
      </c>
      <c r="AY159" s="17" t="s">
        <v>144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88</v>
      </c>
      <c r="BK159" s="149">
        <f>ROUND(I159*H159,2)</f>
        <v>0</v>
      </c>
      <c r="BL159" s="17" t="s">
        <v>964</v>
      </c>
      <c r="BM159" s="148" t="s">
        <v>1038</v>
      </c>
    </row>
    <row r="160" spans="2:65" s="1" customFormat="1" ht="19.5">
      <c r="B160" s="32"/>
      <c r="D160" s="150" t="s">
        <v>154</v>
      </c>
      <c r="F160" s="151" t="s">
        <v>1035</v>
      </c>
      <c r="I160" s="152"/>
      <c r="L160" s="32"/>
      <c r="M160" s="153"/>
      <c r="T160" s="56"/>
      <c r="AT160" s="17" t="s">
        <v>154</v>
      </c>
      <c r="AU160" s="17" t="s">
        <v>90</v>
      </c>
    </row>
    <row r="161" spans="2:65" s="1" customFormat="1" ht="16.5" customHeight="1">
      <c r="B161" s="136"/>
      <c r="C161" s="137" t="s">
        <v>7</v>
      </c>
      <c r="D161" s="137" t="s">
        <v>147</v>
      </c>
      <c r="E161" s="138" t="s">
        <v>1044</v>
      </c>
      <c r="F161" s="139" t="s">
        <v>1045</v>
      </c>
      <c r="G161" s="140" t="s">
        <v>163</v>
      </c>
      <c r="H161" s="141">
        <v>1</v>
      </c>
      <c r="I161" s="142"/>
      <c r="J161" s="143">
        <f>ROUND(I161*H161,2)</f>
        <v>0</v>
      </c>
      <c r="K161" s="139" t="s">
        <v>1</v>
      </c>
      <c r="L161" s="32"/>
      <c r="M161" s="144" t="s">
        <v>1</v>
      </c>
      <c r="N161" s="145" t="s">
        <v>45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964</v>
      </c>
      <c r="AT161" s="148" t="s">
        <v>147</v>
      </c>
      <c r="AU161" s="148" t="s">
        <v>90</v>
      </c>
      <c r="AY161" s="17" t="s">
        <v>144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88</v>
      </c>
      <c r="BK161" s="149">
        <f>ROUND(I161*H161,2)</f>
        <v>0</v>
      </c>
      <c r="BL161" s="17" t="s">
        <v>964</v>
      </c>
      <c r="BM161" s="148" t="s">
        <v>1046</v>
      </c>
    </row>
    <row r="162" spans="2:65" s="1" customFormat="1" ht="19.5">
      <c r="B162" s="32"/>
      <c r="D162" s="150" t="s">
        <v>154</v>
      </c>
      <c r="F162" s="151" t="s">
        <v>1047</v>
      </c>
      <c r="I162" s="152"/>
      <c r="L162" s="32"/>
      <c r="M162" s="153"/>
      <c r="T162" s="56"/>
      <c r="AT162" s="17" t="s">
        <v>154</v>
      </c>
      <c r="AU162" s="17" t="s">
        <v>90</v>
      </c>
    </row>
    <row r="163" spans="2:65" s="11" customFormat="1" ht="22.9" customHeight="1">
      <c r="B163" s="124"/>
      <c r="D163" s="125" t="s">
        <v>79</v>
      </c>
      <c r="E163" s="134" t="s">
        <v>1048</v>
      </c>
      <c r="F163" s="134" t="s">
        <v>1049</v>
      </c>
      <c r="I163" s="127"/>
      <c r="J163" s="135">
        <f>BK163</f>
        <v>0</v>
      </c>
      <c r="L163" s="124"/>
      <c r="M163" s="129"/>
      <c r="P163" s="130">
        <f>SUM(P164:P165)</f>
        <v>0</v>
      </c>
      <c r="R163" s="130">
        <f>SUM(R164:R165)</f>
        <v>0</v>
      </c>
      <c r="T163" s="131">
        <f>SUM(T164:T165)</f>
        <v>0</v>
      </c>
      <c r="AR163" s="125" t="s">
        <v>184</v>
      </c>
      <c r="AT163" s="132" t="s">
        <v>79</v>
      </c>
      <c r="AU163" s="132" t="s">
        <v>88</v>
      </c>
      <c r="AY163" s="125" t="s">
        <v>144</v>
      </c>
      <c r="BK163" s="133">
        <f>SUM(BK164:BK165)</f>
        <v>0</v>
      </c>
    </row>
    <row r="164" spans="2:65" s="1" customFormat="1" ht="24.2" customHeight="1">
      <c r="B164" s="136"/>
      <c r="C164" s="137" t="s">
        <v>424</v>
      </c>
      <c r="D164" s="137" t="s">
        <v>147</v>
      </c>
      <c r="E164" s="138" t="s">
        <v>1058</v>
      </c>
      <c r="F164" s="139" t="s">
        <v>1059</v>
      </c>
      <c r="G164" s="140" t="s">
        <v>163</v>
      </c>
      <c r="H164" s="141">
        <v>1</v>
      </c>
      <c r="I164" s="142"/>
      <c r="J164" s="143">
        <f>ROUND(I164*H164,2)</f>
        <v>0</v>
      </c>
      <c r="K164" s="139" t="s">
        <v>1</v>
      </c>
      <c r="L164" s="32"/>
      <c r="M164" s="144" t="s">
        <v>1</v>
      </c>
      <c r="N164" s="145" t="s">
        <v>45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964</v>
      </c>
      <c r="AT164" s="148" t="s">
        <v>147</v>
      </c>
      <c r="AU164" s="148" t="s">
        <v>90</v>
      </c>
      <c r="AY164" s="17" t="s">
        <v>144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88</v>
      </c>
      <c r="BK164" s="149">
        <f>ROUND(I164*H164,2)</f>
        <v>0</v>
      </c>
      <c r="BL164" s="17" t="s">
        <v>964</v>
      </c>
      <c r="BM164" s="148" t="s">
        <v>1060</v>
      </c>
    </row>
    <row r="165" spans="2:65" s="1" customFormat="1" ht="29.25">
      <c r="B165" s="32"/>
      <c r="D165" s="150" t="s">
        <v>154</v>
      </c>
      <c r="F165" s="151" t="s">
        <v>1061</v>
      </c>
      <c r="I165" s="152"/>
      <c r="L165" s="32"/>
      <c r="M165" s="187"/>
      <c r="N165" s="188"/>
      <c r="O165" s="188"/>
      <c r="P165" s="188"/>
      <c r="Q165" s="188"/>
      <c r="R165" s="188"/>
      <c r="S165" s="188"/>
      <c r="T165" s="189"/>
      <c r="AT165" s="17" t="s">
        <v>154</v>
      </c>
      <c r="AU165" s="17" t="s">
        <v>90</v>
      </c>
    </row>
    <row r="166" spans="2:65" s="1" customFormat="1" ht="6.95" customHeight="1">
      <c r="B166" s="44"/>
      <c r="C166" s="45"/>
      <c r="D166" s="45"/>
      <c r="E166" s="45"/>
      <c r="F166" s="45"/>
      <c r="G166" s="45"/>
      <c r="H166" s="45"/>
      <c r="I166" s="45"/>
      <c r="J166" s="45"/>
      <c r="K166" s="45"/>
      <c r="L166" s="32"/>
    </row>
  </sheetData>
  <sheetProtection algorithmName="SHA-512" hashValue="EPjb1RL6rfqURewYl+tqMP82Cv7zZRDHemgfCZ0q33GR5B85EMd7iJBsGv2p6X6iOCa7SDZYuTsQKoxQsDkWAQ==" saltValue="fcD3KOJU0Kkj5A4XT7tY1w==" spinCount="100000" sheet="1" objects="1" scenarios="1"/>
  <autoFilter ref="C120:K165" xr:uid="{00000000-0009-0000-0000-000007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4"/>
  <sheetViews>
    <sheetView showGridLines="0" topLeftCell="A96" workbookViewId="0">
      <selection activeCell="I119" sqref="I11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5</v>
      </c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119</v>
      </c>
      <c r="L4" s="20"/>
      <c r="M4" s="93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7" t="str">
        <f>'Rekapitulace stavby'!K6</f>
        <v>Otava ř. km 19,2 Rekonstrukce jezu Vrcovice</v>
      </c>
      <c r="F7" s="248"/>
      <c r="G7" s="248"/>
      <c r="H7" s="248"/>
      <c r="L7" s="20"/>
    </row>
    <row r="8" spans="2:46" s="1" customFormat="1" ht="12" customHeight="1">
      <c r="B8" s="32"/>
      <c r="D8" s="27" t="s">
        <v>120</v>
      </c>
      <c r="L8" s="32"/>
    </row>
    <row r="9" spans="2:46" s="1" customFormat="1" ht="16.5" customHeight="1">
      <c r="B9" s="32"/>
      <c r="E9" s="226" t="s">
        <v>1062</v>
      </c>
      <c r="F9" s="246"/>
      <c r="G9" s="246"/>
      <c r="H9" s="246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12. 11. 2024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49" t="str">
        <f>'Rekapitulace stavby'!E14</f>
        <v>Vyplň údaj</v>
      </c>
      <c r="F18" s="241"/>
      <c r="G18" s="241"/>
      <c r="H18" s="241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28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38</v>
      </c>
      <c r="L26" s="32"/>
    </row>
    <row r="27" spans="2:12" s="7" customFormat="1" ht="16.5" customHeight="1">
      <c r="B27" s="94"/>
      <c r="E27" s="245" t="s">
        <v>1</v>
      </c>
      <c r="F27" s="245"/>
      <c r="G27" s="245"/>
      <c r="H27" s="245"/>
      <c r="L27" s="9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5" t="s">
        <v>40</v>
      </c>
      <c r="J30" s="66">
        <f>ROUND(J117,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42</v>
      </c>
      <c r="I32" s="35" t="s">
        <v>41</v>
      </c>
      <c r="J32" s="35" t="s">
        <v>43</v>
      </c>
      <c r="L32" s="32"/>
    </row>
    <row r="33" spans="2:12" s="1" customFormat="1" ht="14.45" customHeight="1">
      <c r="B33" s="32"/>
      <c r="D33" s="55" t="s">
        <v>44</v>
      </c>
      <c r="E33" s="27" t="s">
        <v>45</v>
      </c>
      <c r="F33" s="86">
        <f>ROUND((SUM(BE117:BE123)),  2)</f>
        <v>0</v>
      </c>
      <c r="I33" s="96">
        <v>0.21</v>
      </c>
      <c r="J33" s="86">
        <f>ROUND(((SUM(BE117:BE123))*I33),  2)</f>
        <v>0</v>
      </c>
      <c r="L33" s="32"/>
    </row>
    <row r="34" spans="2:12" s="1" customFormat="1" ht="14.45" customHeight="1">
      <c r="B34" s="32"/>
      <c r="E34" s="27" t="s">
        <v>46</v>
      </c>
      <c r="F34" s="86">
        <f>ROUND((SUM(BF117:BF123)),  2)</f>
        <v>0</v>
      </c>
      <c r="I34" s="96">
        <v>0.12</v>
      </c>
      <c r="J34" s="86">
        <f>ROUND(((SUM(BF117:BF123))*I34),  2)</f>
        <v>0</v>
      </c>
      <c r="L34" s="32"/>
    </row>
    <row r="35" spans="2:12" s="1" customFormat="1" ht="14.45" hidden="1" customHeight="1">
      <c r="B35" s="32"/>
      <c r="E35" s="27" t="s">
        <v>47</v>
      </c>
      <c r="F35" s="86">
        <f>ROUND((SUM(BG117:BG123)),  2)</f>
        <v>0</v>
      </c>
      <c r="I35" s="96">
        <v>0.21</v>
      </c>
      <c r="J35" s="86">
        <f>0</f>
        <v>0</v>
      </c>
      <c r="L35" s="32"/>
    </row>
    <row r="36" spans="2:12" s="1" customFormat="1" ht="14.45" hidden="1" customHeight="1">
      <c r="B36" s="32"/>
      <c r="E36" s="27" t="s">
        <v>48</v>
      </c>
      <c r="F36" s="86">
        <f>ROUND((SUM(BH117:BH123)),  2)</f>
        <v>0</v>
      </c>
      <c r="I36" s="96">
        <v>0.12</v>
      </c>
      <c r="J36" s="86">
        <f>0</f>
        <v>0</v>
      </c>
      <c r="L36" s="32"/>
    </row>
    <row r="37" spans="2:12" s="1" customFormat="1" ht="14.45" hidden="1" customHeight="1">
      <c r="B37" s="32"/>
      <c r="E37" s="27" t="s">
        <v>49</v>
      </c>
      <c r="F37" s="86">
        <f>ROUND((SUM(BI117:BI123)),  2)</f>
        <v>0</v>
      </c>
      <c r="I37" s="96">
        <v>0</v>
      </c>
      <c r="J37" s="86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7"/>
      <c r="D39" s="98" t="s">
        <v>50</v>
      </c>
      <c r="E39" s="57"/>
      <c r="F39" s="57"/>
      <c r="G39" s="99" t="s">
        <v>51</v>
      </c>
      <c r="H39" s="100" t="s">
        <v>52</v>
      </c>
      <c r="I39" s="57"/>
      <c r="J39" s="101">
        <f>SUM(J30:J37)</f>
        <v>0</v>
      </c>
      <c r="K39" s="102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53</v>
      </c>
      <c r="E50" s="42"/>
      <c r="F50" s="42"/>
      <c r="G50" s="41" t="s">
        <v>54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55</v>
      </c>
      <c r="E61" s="34"/>
      <c r="F61" s="103" t="s">
        <v>56</v>
      </c>
      <c r="G61" s="43" t="s">
        <v>55</v>
      </c>
      <c r="H61" s="34"/>
      <c r="I61" s="34"/>
      <c r="J61" s="104" t="s">
        <v>56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57</v>
      </c>
      <c r="E65" s="42"/>
      <c r="F65" s="42"/>
      <c r="G65" s="41" t="s">
        <v>58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55</v>
      </c>
      <c r="E76" s="34"/>
      <c r="F76" s="103" t="s">
        <v>56</v>
      </c>
      <c r="G76" s="43" t="s">
        <v>55</v>
      </c>
      <c r="H76" s="34"/>
      <c r="I76" s="34"/>
      <c r="J76" s="104" t="s">
        <v>56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122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47" t="str">
        <f>E7</f>
        <v>Otava ř. km 19,2 Rekonstrukce jezu Vrcovice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120</v>
      </c>
      <c r="L86" s="32"/>
    </row>
    <row r="87" spans="2:47" s="1" customFormat="1" ht="16.5" customHeight="1">
      <c r="B87" s="32"/>
      <c r="E87" s="226" t="str">
        <f>E9</f>
        <v>DK - Dočasné konstrukce a práce</v>
      </c>
      <c r="F87" s="246"/>
      <c r="G87" s="246"/>
      <c r="H87" s="246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Vrcovice</v>
      </c>
      <c r="I89" s="27" t="s">
        <v>22</v>
      </c>
      <c r="J89" s="52" t="str">
        <f>IF(J12="","",J12)</f>
        <v>12. 11. 2024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Povodí Vltavy, státní podnik</v>
      </c>
      <c r="I91" s="27" t="s">
        <v>32</v>
      </c>
      <c r="J91" s="30" t="str">
        <f>E21</f>
        <v>Sweco Hydroprojekt a.s.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36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5" t="s">
        <v>123</v>
      </c>
      <c r="D94" s="97"/>
      <c r="E94" s="97"/>
      <c r="F94" s="97"/>
      <c r="G94" s="97"/>
      <c r="H94" s="97"/>
      <c r="I94" s="97"/>
      <c r="J94" s="106" t="s">
        <v>124</v>
      </c>
      <c r="K94" s="97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7" t="s">
        <v>125</v>
      </c>
      <c r="J96" s="66">
        <f>J117</f>
        <v>0</v>
      </c>
      <c r="L96" s="32"/>
      <c r="AU96" s="17" t="s">
        <v>126</v>
      </c>
    </row>
    <row r="97" spans="2:12" s="8" customFormat="1" ht="24.95" customHeight="1">
      <c r="B97" s="108"/>
      <c r="D97" s="109" t="s">
        <v>238</v>
      </c>
      <c r="E97" s="110"/>
      <c r="F97" s="110"/>
      <c r="G97" s="110"/>
      <c r="H97" s="110"/>
      <c r="I97" s="110"/>
      <c r="J97" s="111">
        <f>J118</f>
        <v>0</v>
      </c>
      <c r="L97" s="108"/>
    </row>
    <row r="98" spans="2:12" s="1" customFormat="1" ht="21.75" customHeight="1">
      <c r="B98" s="32"/>
      <c r="L98" s="32"/>
    </row>
    <row r="99" spans="2:12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2"/>
    </row>
    <row r="103" spans="2:12" s="1" customFormat="1" ht="6.95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32"/>
    </row>
    <row r="104" spans="2:12" s="1" customFormat="1" ht="24.95" customHeight="1">
      <c r="B104" s="32"/>
      <c r="C104" s="21" t="s">
        <v>129</v>
      </c>
      <c r="L104" s="32"/>
    </row>
    <row r="105" spans="2:12" s="1" customFormat="1" ht="6.95" customHeight="1">
      <c r="B105" s="32"/>
      <c r="L105" s="32"/>
    </row>
    <row r="106" spans="2:12" s="1" customFormat="1" ht="12" customHeight="1">
      <c r="B106" s="32"/>
      <c r="C106" s="27" t="s">
        <v>16</v>
      </c>
      <c r="L106" s="32"/>
    </row>
    <row r="107" spans="2:12" s="1" customFormat="1" ht="16.5" customHeight="1">
      <c r="B107" s="32"/>
      <c r="E107" s="247" t="str">
        <f>E7</f>
        <v>Otava ř. km 19,2 Rekonstrukce jezu Vrcovice</v>
      </c>
      <c r="F107" s="248"/>
      <c r="G107" s="248"/>
      <c r="H107" s="248"/>
      <c r="L107" s="32"/>
    </row>
    <row r="108" spans="2:12" s="1" customFormat="1" ht="12" customHeight="1">
      <c r="B108" s="32"/>
      <c r="C108" s="27" t="s">
        <v>120</v>
      </c>
      <c r="L108" s="32"/>
    </row>
    <row r="109" spans="2:12" s="1" customFormat="1" ht="16.5" customHeight="1">
      <c r="B109" s="32"/>
      <c r="E109" s="226" t="str">
        <f>E9</f>
        <v>DK - Dočasné konstrukce a práce</v>
      </c>
      <c r="F109" s="246"/>
      <c r="G109" s="246"/>
      <c r="H109" s="246"/>
      <c r="L109" s="32"/>
    </row>
    <row r="110" spans="2:12" s="1" customFormat="1" ht="6.95" customHeight="1">
      <c r="B110" s="32"/>
      <c r="L110" s="32"/>
    </row>
    <row r="111" spans="2:12" s="1" customFormat="1" ht="12" customHeight="1">
      <c r="B111" s="32"/>
      <c r="C111" s="27" t="s">
        <v>20</v>
      </c>
      <c r="F111" s="25" t="str">
        <f>F12</f>
        <v>Vrcovice</v>
      </c>
      <c r="I111" s="27" t="s">
        <v>22</v>
      </c>
      <c r="J111" s="52" t="str">
        <f>IF(J12="","",J12)</f>
        <v>12. 11. 2024</v>
      </c>
      <c r="L111" s="32"/>
    </row>
    <row r="112" spans="2:12" s="1" customFormat="1" ht="6.95" customHeight="1">
      <c r="B112" s="32"/>
      <c r="L112" s="32"/>
    </row>
    <row r="113" spans="2:65" s="1" customFormat="1" ht="25.7" customHeight="1">
      <c r="B113" s="32"/>
      <c r="C113" s="27" t="s">
        <v>24</v>
      </c>
      <c r="F113" s="25" t="str">
        <f>E15</f>
        <v>Povodí Vltavy, státní podnik</v>
      </c>
      <c r="I113" s="27" t="s">
        <v>32</v>
      </c>
      <c r="J113" s="30" t="str">
        <f>E21</f>
        <v>Sweco Hydroprojekt a.s.</v>
      </c>
      <c r="L113" s="32"/>
    </row>
    <row r="114" spans="2:65" s="1" customFormat="1" ht="15.2" customHeight="1">
      <c r="B114" s="32"/>
      <c r="C114" s="27" t="s">
        <v>30</v>
      </c>
      <c r="F114" s="25" t="str">
        <f>IF(E18="","",E18)</f>
        <v>Vyplň údaj</v>
      </c>
      <c r="I114" s="27" t="s">
        <v>36</v>
      </c>
      <c r="J114" s="30" t="str">
        <f>E24</f>
        <v xml:space="preserve"> </v>
      </c>
      <c r="L114" s="32"/>
    </row>
    <row r="115" spans="2:65" s="1" customFormat="1" ht="10.35" customHeight="1">
      <c r="B115" s="32"/>
      <c r="L115" s="32"/>
    </row>
    <row r="116" spans="2:65" s="10" customFormat="1" ht="29.25" customHeight="1">
      <c r="B116" s="116"/>
      <c r="C116" s="117" t="s">
        <v>130</v>
      </c>
      <c r="D116" s="118" t="s">
        <v>65</v>
      </c>
      <c r="E116" s="118" t="s">
        <v>61</v>
      </c>
      <c r="F116" s="118" t="s">
        <v>62</v>
      </c>
      <c r="G116" s="118" t="s">
        <v>131</v>
      </c>
      <c r="H116" s="118" t="s">
        <v>132</v>
      </c>
      <c r="I116" s="118" t="s">
        <v>133</v>
      </c>
      <c r="J116" s="118" t="s">
        <v>124</v>
      </c>
      <c r="K116" s="119" t="s">
        <v>134</v>
      </c>
      <c r="L116" s="116"/>
      <c r="M116" s="59" t="s">
        <v>1</v>
      </c>
      <c r="N116" s="60" t="s">
        <v>44</v>
      </c>
      <c r="O116" s="60" t="s">
        <v>135</v>
      </c>
      <c r="P116" s="60" t="s">
        <v>136</v>
      </c>
      <c r="Q116" s="60" t="s">
        <v>137</v>
      </c>
      <c r="R116" s="60" t="s">
        <v>138</v>
      </c>
      <c r="S116" s="60" t="s">
        <v>139</v>
      </c>
      <c r="T116" s="61" t="s">
        <v>140</v>
      </c>
    </row>
    <row r="117" spans="2:65" s="1" customFormat="1" ht="22.9" customHeight="1">
      <c r="B117" s="32"/>
      <c r="C117" s="64" t="s">
        <v>141</v>
      </c>
      <c r="J117" s="120">
        <f>BK117</f>
        <v>0</v>
      </c>
      <c r="L117" s="32"/>
      <c r="M117" s="62"/>
      <c r="N117" s="53"/>
      <c r="O117" s="53"/>
      <c r="P117" s="121">
        <f>P118</f>
        <v>0</v>
      </c>
      <c r="Q117" s="53"/>
      <c r="R117" s="121">
        <f>R118</f>
        <v>0</v>
      </c>
      <c r="S117" s="53"/>
      <c r="T117" s="122">
        <f>T118</f>
        <v>0</v>
      </c>
      <c r="AT117" s="17" t="s">
        <v>79</v>
      </c>
      <c r="AU117" s="17" t="s">
        <v>126</v>
      </c>
      <c r="BK117" s="123">
        <f>BK118</f>
        <v>0</v>
      </c>
    </row>
    <row r="118" spans="2:65" s="11" customFormat="1" ht="25.9" customHeight="1">
      <c r="B118" s="124"/>
      <c r="D118" s="125" t="s">
        <v>79</v>
      </c>
      <c r="E118" s="126" t="s">
        <v>246</v>
      </c>
      <c r="F118" s="126" t="s">
        <v>247</v>
      </c>
      <c r="I118" s="127"/>
      <c r="J118" s="128">
        <f>BK118</f>
        <v>0</v>
      </c>
      <c r="L118" s="124"/>
      <c r="M118" s="129"/>
      <c r="P118" s="130">
        <f>SUM(P119:P123)</f>
        <v>0</v>
      </c>
      <c r="R118" s="130">
        <f>SUM(R119:R123)</f>
        <v>0</v>
      </c>
      <c r="T118" s="131">
        <f>SUM(T119:T123)</f>
        <v>0</v>
      </c>
      <c r="AR118" s="125" t="s">
        <v>184</v>
      </c>
      <c r="AT118" s="132" t="s">
        <v>79</v>
      </c>
      <c r="AU118" s="132" t="s">
        <v>80</v>
      </c>
      <c r="AY118" s="125" t="s">
        <v>144</v>
      </c>
      <c r="BK118" s="133">
        <f>SUM(BK119:BK123)</f>
        <v>0</v>
      </c>
    </row>
    <row r="119" spans="2:65" s="1" customFormat="1" ht="16.5" customHeight="1">
      <c r="B119" s="136"/>
      <c r="C119" s="137" t="s">
        <v>88</v>
      </c>
      <c r="D119" s="137" t="s">
        <v>147</v>
      </c>
      <c r="E119" s="138" t="s">
        <v>1063</v>
      </c>
      <c r="F119" s="139" t="s">
        <v>116</v>
      </c>
      <c r="G119" s="140" t="s">
        <v>163</v>
      </c>
      <c r="H119" s="141">
        <v>1</v>
      </c>
      <c r="I119" s="142"/>
      <c r="J119" s="143">
        <f>ROUND(I119*H119,2)</f>
        <v>0</v>
      </c>
      <c r="K119" s="139" t="s">
        <v>1</v>
      </c>
      <c r="L119" s="32"/>
      <c r="M119" s="144" t="s">
        <v>1</v>
      </c>
      <c r="N119" s="145" t="s">
        <v>45</v>
      </c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AR119" s="148" t="s">
        <v>160</v>
      </c>
      <c r="AT119" s="148" t="s">
        <v>147</v>
      </c>
      <c r="AU119" s="148" t="s">
        <v>88</v>
      </c>
      <c r="AY119" s="17" t="s">
        <v>144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7" t="s">
        <v>88</v>
      </c>
      <c r="BK119" s="149">
        <f>ROUND(I119*H119,2)</f>
        <v>0</v>
      </c>
      <c r="BL119" s="17" t="s">
        <v>160</v>
      </c>
      <c r="BM119" s="148" t="s">
        <v>1064</v>
      </c>
    </row>
    <row r="120" spans="2:65" s="1" customFormat="1" ht="146.25">
      <c r="B120" s="32"/>
      <c r="D120" s="150" t="s">
        <v>154</v>
      </c>
      <c r="F120" s="151" t="s">
        <v>1065</v>
      </c>
      <c r="I120" s="152"/>
      <c r="L120" s="32"/>
      <c r="M120" s="153"/>
      <c r="T120" s="56"/>
      <c r="AT120" s="17" t="s">
        <v>154</v>
      </c>
      <c r="AU120" s="17" t="s">
        <v>88</v>
      </c>
    </row>
    <row r="121" spans="2:65" s="12" customFormat="1">
      <c r="B121" s="154"/>
      <c r="D121" s="150" t="s">
        <v>156</v>
      </c>
      <c r="E121" s="155" t="s">
        <v>1</v>
      </c>
      <c r="F121" s="156" t="s">
        <v>1066</v>
      </c>
      <c r="H121" s="155" t="s">
        <v>1</v>
      </c>
      <c r="I121" s="157"/>
      <c r="L121" s="154"/>
      <c r="M121" s="158"/>
      <c r="T121" s="159"/>
      <c r="AT121" s="155" t="s">
        <v>156</v>
      </c>
      <c r="AU121" s="155" t="s">
        <v>88</v>
      </c>
      <c r="AV121" s="12" t="s">
        <v>88</v>
      </c>
      <c r="AW121" s="12" t="s">
        <v>35</v>
      </c>
      <c r="AX121" s="12" t="s">
        <v>80</v>
      </c>
      <c r="AY121" s="155" t="s">
        <v>144</v>
      </c>
    </row>
    <row r="122" spans="2:65" s="13" customFormat="1">
      <c r="B122" s="160"/>
      <c r="D122" s="150" t="s">
        <v>156</v>
      </c>
      <c r="E122" s="161" t="s">
        <v>1</v>
      </c>
      <c r="F122" s="162" t="s">
        <v>166</v>
      </c>
      <c r="H122" s="163">
        <v>1</v>
      </c>
      <c r="I122" s="164"/>
      <c r="L122" s="160"/>
      <c r="M122" s="165"/>
      <c r="T122" s="166"/>
      <c r="AT122" s="161" t="s">
        <v>156</v>
      </c>
      <c r="AU122" s="161" t="s">
        <v>88</v>
      </c>
      <c r="AV122" s="13" t="s">
        <v>90</v>
      </c>
      <c r="AW122" s="13" t="s">
        <v>35</v>
      </c>
      <c r="AX122" s="13" t="s">
        <v>80</v>
      </c>
      <c r="AY122" s="161" t="s">
        <v>144</v>
      </c>
    </row>
    <row r="123" spans="2:65" s="14" customFormat="1">
      <c r="B123" s="167"/>
      <c r="D123" s="150" t="s">
        <v>156</v>
      </c>
      <c r="E123" s="168" t="s">
        <v>1</v>
      </c>
      <c r="F123" s="169" t="s">
        <v>159</v>
      </c>
      <c r="H123" s="170">
        <v>1</v>
      </c>
      <c r="I123" s="171"/>
      <c r="L123" s="167"/>
      <c r="M123" s="200"/>
      <c r="N123" s="201"/>
      <c r="O123" s="201"/>
      <c r="P123" s="201"/>
      <c r="Q123" s="201"/>
      <c r="R123" s="201"/>
      <c r="S123" s="201"/>
      <c r="T123" s="202"/>
      <c r="AT123" s="168" t="s">
        <v>156</v>
      </c>
      <c r="AU123" s="168" t="s">
        <v>88</v>
      </c>
      <c r="AV123" s="14" t="s">
        <v>160</v>
      </c>
      <c r="AW123" s="14" t="s">
        <v>35</v>
      </c>
      <c r="AX123" s="14" t="s">
        <v>88</v>
      </c>
      <c r="AY123" s="168" t="s">
        <v>144</v>
      </c>
    </row>
    <row r="124" spans="2:65" s="1" customFormat="1" ht="6.95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2"/>
    </row>
  </sheetData>
  <sheetProtection algorithmName="SHA-512" hashValue="Rr9utQVvR1Lk5rR7oXeHFqf+pdQwk9yUMEixirIs7Ph+/QuEeLSPg1NWiC+MKo90WwC6R+CL6Oefm2BUj3AHcg==" saltValue="ks53tIEmIstoR3PHuGLDWw==" spinCount="100000" sheet="1" objects="1" scenarios="1"/>
  <autoFilter ref="C116:K123" xr:uid="{00000000-0009-0000-0000-000008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514EF73DBE424FAFF8E770858709DF" ma:contentTypeVersion="18" ma:contentTypeDescription="Create a new document." ma:contentTypeScope="" ma:versionID="e9cd0688b7e516c8455254452282d455">
  <xsd:schema xmlns:xsd="http://www.w3.org/2001/XMLSchema" xmlns:xs="http://www.w3.org/2001/XMLSchema" xmlns:p="http://schemas.microsoft.com/office/2006/metadata/properties" xmlns:ns2="5f40f822-8b5b-4141-b2fd-246736b4bb7f" xmlns:ns3="17aae47d-7e2e-4d68-bc90-12d806edfb21" targetNamespace="http://schemas.microsoft.com/office/2006/metadata/properties" ma:root="true" ma:fieldsID="743cf5969a9216583ee0e80e8a95e3de" ns2:_="" ns3:_="">
    <xsd:import namespace="5f40f822-8b5b-4141-b2fd-246736b4bb7f"/>
    <xsd:import namespace="17aae47d-7e2e-4d68-bc90-12d806edfb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0f822-8b5b-4141-b2fd-246736b4b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aae47d-7e2e-4d68-bc90-12d806edfb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15d6db-762b-4575-a9b5-07697ef714a0}" ma:internalName="TaxCatchAll" ma:showField="CatchAllData" ma:web="17aae47d-7e2e-4d68-bc90-12d806edfb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40f822-8b5b-4141-b2fd-246736b4bb7f">
      <Terms xmlns="http://schemas.microsoft.com/office/infopath/2007/PartnerControls"/>
    </lcf76f155ced4ddcb4097134ff3c332f>
    <TaxCatchAll xmlns="17aae47d-7e2e-4d68-bc90-12d806edfb21" xsi:nil="true"/>
  </documentManagement>
</p:properties>
</file>

<file path=customXml/itemProps1.xml><?xml version="1.0" encoding="utf-8"?>
<ds:datastoreItem xmlns:ds="http://schemas.openxmlformats.org/officeDocument/2006/customXml" ds:itemID="{E62AFCD8-1BB0-46EE-BFD2-FD03283F36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FD3E3C-87A4-47FB-B82A-4B2C661E91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40f822-8b5b-4141-b2fd-246736b4bb7f"/>
    <ds:schemaRef ds:uri="17aae47d-7e2e-4d68-bc90-12d806edfb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94EBF0-C614-424F-9777-2D801CFF694C}">
  <ds:schemaRefs>
    <ds:schemaRef ds:uri="http://schemas.microsoft.com/office/2006/metadata/properties"/>
    <ds:schemaRef ds:uri="http://schemas.microsoft.com/office/infopath/2007/PartnerControls"/>
    <ds:schemaRef ds:uri="5f40f822-8b5b-4141-b2fd-246736b4bb7f"/>
    <ds:schemaRef ds:uri="17aae47d-7e2e-4d68-bc90-12d806edfb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PS 01 - Lávka pro vodáky</vt:lpstr>
      <vt:lpstr>PS 02.1 - Lávka přes RP d...</vt:lpstr>
      <vt:lpstr>PS 02.2 - Lávka přes RP h...</vt:lpstr>
      <vt:lpstr>SO 01 - Jez</vt:lpstr>
      <vt:lpstr>SO 02 - Rybí přechod</vt:lpstr>
      <vt:lpstr>VON_1 - Vedlejší a ostatn...</vt:lpstr>
      <vt:lpstr>VON_2 - Vedlejší a ostatn...</vt:lpstr>
      <vt:lpstr>DK - Dočasné konstrukce a...</vt:lpstr>
      <vt:lpstr>'DK - Dočasné konstrukce a...'!Názvy_tisku</vt:lpstr>
      <vt:lpstr>'PS 01 - Lávka pro vodáky'!Názvy_tisku</vt:lpstr>
      <vt:lpstr>'PS 02.1 - Lávka přes RP d...'!Názvy_tisku</vt:lpstr>
      <vt:lpstr>'PS 02.2 - Lávka přes RP h...'!Názvy_tisku</vt:lpstr>
      <vt:lpstr>'Rekapitulace stavby'!Názvy_tisku</vt:lpstr>
      <vt:lpstr>'SO 01 - Jez'!Názvy_tisku</vt:lpstr>
      <vt:lpstr>'SO 02 - Rybí přechod'!Názvy_tisku</vt:lpstr>
      <vt:lpstr>'VON_1 - Vedlejší a ostatn...'!Názvy_tisku</vt:lpstr>
      <vt:lpstr>'VON_2 - Vedlejší a ostatn...'!Názvy_tisku</vt:lpstr>
      <vt:lpstr>'DK - Dočasné konstrukce a...'!Oblast_tisku</vt:lpstr>
      <vt:lpstr>'PS 01 - Lávka pro vodáky'!Oblast_tisku</vt:lpstr>
      <vt:lpstr>'PS 02.1 - Lávka přes RP d...'!Oblast_tisku</vt:lpstr>
      <vt:lpstr>'PS 02.2 - Lávka přes RP h...'!Oblast_tisku</vt:lpstr>
      <vt:lpstr>'Rekapitulace stavby'!Oblast_tisku</vt:lpstr>
      <vt:lpstr>'SO 01 - Jez'!Oblast_tisku</vt:lpstr>
      <vt:lpstr>'SO 02 - Rybí přechod'!Oblast_tisku</vt:lpstr>
      <vt:lpstr>'VON_1 - Vedlejší a ostatn...'!Oblast_tisku</vt:lpstr>
      <vt:lpstr>'VON_2 -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Klocová, Lucie</dc:creator>
  <cp:lastModifiedBy>Maňák Pavel</cp:lastModifiedBy>
  <dcterms:created xsi:type="dcterms:W3CDTF">2024-11-12T09:46:53Z</dcterms:created>
  <dcterms:modified xsi:type="dcterms:W3CDTF">2024-11-13T08:17:35Z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0x01010007514EF73DBE424FAFF8E770858709DF</vt:lpwstr>
  </property>
  <property fmtid="{D5CDD505-2E9C-101B-9397-08002B2CF9AE}" pid="3" name="MediaServiceImageTags">
    <vt:lpwstr/>
  </property>
</Properties>
</file>